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4DCA12EC-8B44-4F62-827A-3E60D7F4BB45}" xr6:coauthVersionLast="47" xr6:coauthVersionMax="47" xr10:uidLastSave="{00000000-0000-0000-0000-000000000000}"/>
  <bookViews>
    <workbookView xWindow="-110" yWindow="-110" windowWidth="19420" windowHeight="10420" firstSheet="8" activeTab="11" xr2:uid="{00000000-000D-0000-FFFF-FFFF00000000}"/>
  </bookViews>
  <sheets>
    <sheet name="JANVIER 2025" sheetId="12" r:id="rId1"/>
    <sheet name="FEVRIER 2025" sheetId="11" r:id="rId2"/>
    <sheet name="MARS 2025" sheetId="10" r:id="rId3"/>
    <sheet name="AVRIL 2025" sheetId="9" r:id="rId4"/>
    <sheet name="MAI 2025" sheetId="8" r:id="rId5"/>
    <sheet name="JUIN 2025" sheetId="7" r:id="rId6"/>
    <sheet name="JUILLET 2025" sheetId="6" r:id="rId7"/>
    <sheet name="AOUT 2025" sheetId="5" r:id="rId8"/>
    <sheet name="SEPTEMBRE 2025" sheetId="4" r:id="rId9"/>
    <sheet name="OCTOBRE 2025" sheetId="3" r:id="rId10"/>
    <sheet name="NOVEMEBRE 2025" sheetId="2" r:id="rId11"/>
    <sheet name="RELEVE DECEMBRE 2025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2" l="1"/>
  <c r="D19" i="2"/>
  <c r="A18" i="2"/>
  <c r="A19" i="2" s="1"/>
  <c r="A20" i="2" s="1"/>
  <c r="A21" i="2" s="1"/>
  <c r="A22" i="2" s="1"/>
  <c r="A23" i="2" s="1"/>
  <c r="A24" i="2" s="1"/>
  <c r="A25" i="2" s="1"/>
  <c r="A26" i="2" s="1"/>
  <c r="A17" i="2"/>
  <c r="D15" i="2"/>
  <c r="D7" i="2"/>
  <c r="D27" i="2" s="1"/>
  <c r="A6" i="2"/>
  <c r="A7" i="2" s="1"/>
  <c r="A8" i="2" s="1"/>
  <c r="A9" i="2" s="1"/>
  <c r="A10" i="2" s="1"/>
  <c r="A11" i="2" s="1"/>
  <c r="A12" i="2" s="1"/>
  <c r="A13" i="2" s="1"/>
  <c r="A14" i="2" s="1"/>
  <c r="A15" i="3" l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14" i="3"/>
  <c r="A6" i="3"/>
  <c r="A7" i="3" s="1"/>
  <c r="A8" i="3" s="1"/>
  <c r="A9" i="3" s="1"/>
  <c r="A10" i="3" s="1"/>
  <c r="A11" i="3" s="1"/>
  <c r="D5" i="3"/>
  <c r="D30" i="3" s="1"/>
  <c r="D29" i="4"/>
  <c r="D18" i="4"/>
  <c r="D17" i="4"/>
  <c r="D15" i="4"/>
  <c r="D13" i="4"/>
  <c r="D7" i="4"/>
  <c r="D32" i="4" s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C32" i="5" l="1"/>
  <c r="C28" i="5"/>
  <c r="C26" i="5"/>
  <c r="A23" i="5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C17" i="5"/>
  <c r="C34" i="5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D18" i="6" l="1"/>
  <c r="D17" i="6"/>
  <c r="D8" i="6"/>
  <c r="D28" i="6" s="1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7" i="6"/>
  <c r="A6" i="6"/>
  <c r="D45" i="7" l="1"/>
  <c r="A45" i="7"/>
  <c r="A46" i="7" s="1"/>
  <c r="D44" i="7"/>
  <c r="D32" i="7"/>
  <c r="D21" i="7"/>
  <c r="D17" i="7"/>
  <c r="D11" i="7"/>
  <c r="D47" i="7" s="1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7" i="7"/>
  <c r="A26" i="8" l="1"/>
  <c r="D17" i="8"/>
  <c r="B15" i="8"/>
  <c r="A13" i="8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D12" i="8"/>
  <c r="A12" i="8"/>
  <c r="A7" i="8"/>
  <c r="A8" i="8" s="1"/>
  <c r="A9" i="8" s="1"/>
  <c r="D27" i="8" l="1"/>
  <c r="I45" i="9" l="1"/>
  <c r="D32" i="9"/>
  <c r="D26" i="9"/>
  <c r="D37" i="9" s="1"/>
  <c r="A17" i="9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8" i="9"/>
  <c r="A9" i="9" s="1"/>
  <c r="A10" i="9" s="1"/>
  <c r="A11" i="9" s="1"/>
  <c r="A12" i="9" s="1"/>
  <c r="A13" i="9" s="1"/>
  <c r="A14" i="9" s="1"/>
  <c r="D27" i="10" l="1"/>
  <c r="A20" i="10"/>
  <c r="A21" i="10" s="1"/>
  <c r="A22" i="10" s="1"/>
  <c r="A23" i="10" s="1"/>
  <c r="A24" i="10" s="1"/>
  <c r="A25" i="10" s="1"/>
  <c r="A26" i="10" s="1"/>
  <c r="A19" i="10"/>
  <c r="A7" i="10"/>
  <c r="A8" i="10" s="1"/>
  <c r="A9" i="10" s="1"/>
  <c r="A10" i="10" s="1"/>
  <c r="A11" i="10" s="1"/>
  <c r="A12" i="10" s="1"/>
  <c r="A13" i="10" s="1"/>
  <c r="A14" i="10" s="1"/>
  <c r="A15" i="10" s="1"/>
  <c r="A16" i="10" s="1"/>
  <c r="D25" i="11" l="1"/>
  <c r="A10" i="1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7" i="11"/>
  <c r="D13" i="12" l="1"/>
  <c r="D14" i="12" s="1"/>
  <c r="A6" i="12"/>
  <c r="A7" i="12" s="1"/>
  <c r="A8" i="12" s="1"/>
  <c r="A9" i="12" s="1"/>
  <c r="A10" i="12" s="1"/>
  <c r="A11" i="12" s="1"/>
  <c r="A12" i="12" s="1"/>
  <c r="A13" i="12" s="1"/>
  <c r="A28" i="1" l="1"/>
  <c r="A29" i="1" s="1"/>
  <c r="A30" i="1" s="1"/>
  <c r="A31" i="1" s="1"/>
  <c r="A32" i="1" s="1"/>
  <c r="A33" i="1" s="1"/>
  <c r="A34" i="1" s="1"/>
  <c r="D18" i="1"/>
  <c r="A17" i="1"/>
  <c r="A18" i="1" s="1"/>
  <c r="A19" i="1" s="1"/>
  <c r="A20" i="1" s="1"/>
  <c r="A21" i="1" s="1"/>
  <c r="A22" i="1" s="1"/>
  <c r="A23" i="1" s="1"/>
  <c r="A24" i="1" s="1"/>
  <c r="D14" i="1"/>
  <c r="D13" i="1"/>
  <c r="A6" i="1"/>
  <c r="A7" i="1" s="1"/>
  <c r="A8" i="1" s="1"/>
  <c r="A9" i="1" s="1"/>
  <c r="A10" i="1" s="1"/>
  <c r="A11" i="1" s="1"/>
  <c r="A12" i="1" s="1"/>
  <c r="A13" i="1" s="1"/>
  <c r="A14" i="1" s="1"/>
  <c r="D5" i="1"/>
  <c r="D36" i="1" l="1"/>
</calcChain>
</file>

<file path=xl/sharedStrings.xml><?xml version="1.0" encoding="utf-8"?>
<sst xmlns="http://schemas.openxmlformats.org/spreadsheetml/2006/main" count="703" uniqueCount="344">
  <si>
    <t>RELEVE DEPENSES NBU TOGO DECEMBRE 2025</t>
  </si>
  <si>
    <t>DÉCADE DU 1er AU 31 DECEMBRE  2025</t>
  </si>
  <si>
    <t>ARRÊTE LE 31/12/2025     N°12/2025</t>
  </si>
  <si>
    <t>N0 D'ORDRE</t>
  </si>
  <si>
    <t>Date</t>
  </si>
  <si>
    <t>DESIGNATION</t>
  </si>
  <si>
    <t>MONTANT</t>
  </si>
  <si>
    <t>Observation</t>
  </si>
  <si>
    <t xml:space="preserve">REGLEMENT CASH PAWER NETBYUS DECEMBRE  2025 </t>
  </si>
  <si>
    <t>REGLEMENT EN ESPECES,</t>
  </si>
  <si>
    <t>FORFAIT ENTRETIEN NOVEMBRE  2025</t>
  </si>
  <si>
    <t>CREDIT COMMUNICATION BIENVENUE</t>
  </si>
  <si>
    <t>REGLEMENT  ENTRETIEN ESPACE VERT NETBYUS</t>
  </si>
  <si>
    <t>REABONNEMENT CANAL BOX CEO</t>
  </si>
  <si>
    <r>
      <t>REGLEMENT ENTRETIEN DOMICILE CEO</t>
    </r>
    <r>
      <rPr>
        <sz val="9"/>
        <color rgb="FFC00000"/>
        <rFont val="Times New Roman"/>
        <family val="1"/>
      </rPr>
      <t xml:space="preserve"> 6</t>
    </r>
  </si>
  <si>
    <t>REPARATION GROUPE ELECTROGENE NETBYUS</t>
  </si>
  <si>
    <t>ACHAT GASOIL GROUPE ELECTOGENE</t>
  </si>
  <si>
    <t>ACHAT D'EAU+BOISON+DESODORISANT DOMICILE  CEO</t>
  </si>
  <si>
    <t>REMBOURSEMENT FRAIS DE REPARATION BL BM 9632/ BM 99 09 RB</t>
  </si>
  <si>
    <t>11'12'12'13'14'15'16'17'18'</t>
  </si>
  <si>
    <t>REGLEMENET SALAIRE NBU TOGO NOVEMEBRE  2025</t>
  </si>
  <si>
    <t>REGLEMENT NOTE DE FRAIS +CNSS M.MATTHIEU NOVEMEBRE 2025</t>
  </si>
  <si>
    <t>REGLEMENT FRAIS DE GARDIENNAGE NOVEMBRE 2025</t>
  </si>
  <si>
    <t>FRAIS DE LOGEMENT +CARBURANT+RESTAURATION + PEAGE EVENEMENT SENAKPON(CARHEL DJEGUI+FAWAZ ADEOTI)</t>
  </si>
  <si>
    <t>REGLEMENT IMPRESSION AUTOCOLLANT+BADGE+CARTE DE VISITE EVENEMENT SENAKPON</t>
  </si>
  <si>
    <t>REGLEMENT FRAIS DE RESTAURATION ET LOGEMENT SORTIE ANNUELLE 2025</t>
  </si>
  <si>
    <t>FRAIS ACHAT ET DISPOSITIFS FOIRE  AUX CADEAUX</t>
  </si>
  <si>
    <t>REGLEMENT RAMASSAGE POUBELLE</t>
  </si>
  <si>
    <t>FORFAIT ENTRETIEN DECEMBRE  2025</t>
  </si>
  <si>
    <t>REGLEMENT FRAIS DE GARDIENNAGE DECEMBRE  2025</t>
  </si>
  <si>
    <t>28 29 30 31 32 33 34</t>
  </si>
  <si>
    <t>PRIME DE FIN D'ANNEE</t>
  </si>
  <si>
    <t>35 36 37 38 39 40 41 42</t>
  </si>
  <si>
    <r>
      <t xml:space="preserve">REGLEMENT NOTE DE FRAIS FAWAZ </t>
    </r>
    <r>
      <rPr>
        <sz val="9"/>
        <color rgb="FFC00000"/>
        <rFont val="Times New Roman"/>
        <family val="1"/>
      </rPr>
      <t>44</t>
    </r>
  </si>
  <si>
    <t>REABONNEMENT CANAL BOX NETBYUS DECEMBRE 2025</t>
  </si>
  <si>
    <r>
      <t xml:space="preserve">REGLEMENT LOYER RAFIOU DECEMBRE JANVIER FÉVRIER </t>
    </r>
    <r>
      <rPr>
        <sz val="9"/>
        <color rgb="FFC00000"/>
        <rFont val="Times New Roman"/>
        <family val="1"/>
      </rPr>
      <t>46</t>
    </r>
  </si>
  <si>
    <r>
      <t>FETES ET CEREMONIE (BOISSON OFFERT PAR LE CEO A LOCASION DE l'EVENEMENT ALL STAR ET AUTRES</t>
    </r>
    <r>
      <rPr>
        <sz val="9"/>
        <color rgb="FFC00000"/>
        <rFont val="Times New Roman"/>
        <family val="1"/>
      </rPr>
      <t>)47</t>
    </r>
  </si>
  <si>
    <r>
      <t xml:space="preserve">FETES ET CEREMONIE (PLATS  OFFERT PAR LE CEO A LOCASION D'UN SUCCES) </t>
    </r>
    <r>
      <rPr>
        <sz val="9"/>
        <color rgb="FFC00000"/>
        <rFont val="Times New Roman"/>
        <family val="1"/>
      </rPr>
      <t>48</t>
    </r>
  </si>
  <si>
    <t>REGLEMENT PHOTOCOPIE IMPRESSION</t>
  </si>
  <si>
    <t>DEPLACEMENT COURSES BUREAU DECEMBRE 2025</t>
  </si>
  <si>
    <t>FRAIS DE PRESTATION DE SERVICE BORIS MARS A DECEMBRE 2025</t>
  </si>
  <si>
    <t>RELEVE DEPENSES NBU TOGO JANVIER 2025</t>
  </si>
  <si>
    <t>DÉCADE DU 1er AU 31 JANVIER 2025</t>
  </si>
  <si>
    <t>ARRÊTE LE 31/01/2025      N°1/2025</t>
  </si>
  <si>
    <t>N° D'ordre</t>
  </si>
  <si>
    <t>DATE</t>
  </si>
  <si>
    <t>NATURE DEPENSES</t>
  </si>
  <si>
    <t>OBSERVATION</t>
  </si>
  <si>
    <t>DEPANAGE DANS LE COFFRET INVERSSEUR, CABLAGE DU COMPTEUR CEET ET CONNEXION DIRECT</t>
  </si>
  <si>
    <t>REABONNEMENT CANAL BOX NETBYUS JANVIER 2025</t>
  </si>
  <si>
    <t>CREDIT DE COMMUNICATION BIENVENUE</t>
  </si>
  <si>
    <t>IMPRESSION+ CHEMISES</t>
  </si>
  <si>
    <t>REGLEMENT FACTURE CEET NOVEMBRE 2024</t>
  </si>
  <si>
    <t>REGLEMENT FACTURE CEET DECEMBRE 2025</t>
  </si>
  <si>
    <t>REGLEMENT IMPOTS ET TAXES ORDINAIRES OTR 2025</t>
  </si>
  <si>
    <t>ACHAT  SERRURE AVEC CODE</t>
  </si>
  <si>
    <t>FRAIS DE DEPLACEMENT COURSES BUREAU JANVIER 2025</t>
  </si>
  <si>
    <t>TOTAL</t>
  </si>
  <si>
    <t>RELEVE DEPENSES NBU TOGO FEVRIER  2025</t>
  </si>
  <si>
    <t>DÉCADE DU 1er AU 28 FEVRIER 2025</t>
  </si>
  <si>
    <t>ARRÊTE LE 28/02/2025      N°2/2025</t>
  </si>
  <si>
    <t>FORFAIT AGENT D'ENTRETIEN JANVIER 2025</t>
  </si>
  <si>
    <t>3'4'5'6'7</t>
  </si>
  <si>
    <t>REGLEMENT SALAIRES NBU JANVIER 2025</t>
  </si>
  <si>
    <t>REGLEMENT TVM+ASSURANCE BM99 09, BM 7753, BM7754, BM7755, BL 9632</t>
  </si>
  <si>
    <t>REGLEMENT FRAIS DE NOTES+CNSS M.MATHIEU JANVIER 2025</t>
  </si>
  <si>
    <t>LOYER ET CHARGES AGNES JANVIER FÉVRIER MARS 2025</t>
  </si>
  <si>
    <t>LOYER ET CHARGES BELFRID JANVIER FÉVRIER MARS 2025</t>
  </si>
  <si>
    <t>LOYER ET CHARGES FAWAZ  JANVIER FÉVRIER MARS 2025</t>
  </si>
  <si>
    <t>PRODUIT D'ENTRETIEN (SAVON LIQUIDE JAVEL PAPIER HYGIENIQUE)</t>
  </si>
  <si>
    <t>PRODUIT D'ENTRETIEN (DEGRAISSANT DESODORISANT BLOC WC)</t>
  </si>
  <si>
    <t>FRAIS DE CARBURANT+PEAGES  M. FAWAZ, POUR RAMENER LA MERCEDES</t>
  </si>
  <si>
    <t>REABONNEMENT CANALBOX NETBYUS FÉVRIER 2025</t>
  </si>
  <si>
    <t>LOYER NETBYUS JANV FEV MARS 2025</t>
  </si>
  <si>
    <t>FRAIS DE RAMASSAGE D'ORDUIRE</t>
  </si>
  <si>
    <t>ENVELOPPE M.RICARDO(RECU PAR M.FAWAZ ADEOTI)</t>
  </si>
  <si>
    <t>REGLEMENT VISITE TECHNIQUE+PENALITE+AUTRES BM 99 09</t>
  </si>
  <si>
    <t>REGLEMENT FACTURE TDE (EAU) NOUVEAUX LOCAUX</t>
  </si>
  <si>
    <t>LOYER CEO JANV FEV MARS 2025</t>
  </si>
  <si>
    <t>DEPLACEMENT FÉVRIER 2025</t>
  </si>
  <si>
    <t>RELEVE DEPENSES NBU TOGO MARS  2025</t>
  </si>
  <si>
    <t>DÉCADE DU 1er AU 31 MARS 2025</t>
  </si>
  <si>
    <t>ARRÊTE LE 31/03/2025      N°3/2025</t>
  </si>
  <si>
    <t>FORFAIT AGENT D'ENTRETIEN</t>
  </si>
  <si>
    <t xml:space="preserve"> FRAIS ENVOIE DOCUMENTS A MADAGASCAR (DHL)</t>
  </si>
  <si>
    <t xml:space="preserve">CREDIT DE COMMUNICATION BIENVENUE </t>
  </si>
  <si>
    <t>REABONNEMENT CANALBOX CEO</t>
  </si>
  <si>
    <t>ACHAT CASH PAWER CEO</t>
  </si>
  <si>
    <t>ENTRETIEN 02 CLIMATISEURS ( ACHAT DE GAZ 01 KG +ENTRETIEN)</t>
  </si>
  <si>
    <t>ACHAT DE PINCES CEO</t>
  </si>
  <si>
    <t>ACHAT DE BALAIE A SERPIERE CEO</t>
  </si>
  <si>
    <t>FRAIS ENTRETIEN CHAMBRE SALON CUISINE ET ESPACE, LAVAGE DRAP CEO</t>
  </si>
  <si>
    <t>REABONNEMENT CANALBOX MARS 2025 NETBYUS</t>
  </si>
  <si>
    <t>REGLEMENT FACTURE CEET JANVIER 2025</t>
  </si>
  <si>
    <t>12'13'14'15'16</t>
  </si>
  <si>
    <t>SALAIRE NBU TOGO FÉVRIER 2025</t>
  </si>
  <si>
    <t>NOTES DE FRAIS +CNSS M. MATTHIEU FÉVRIER 2025</t>
  </si>
  <si>
    <t>LOYER RAFIOU MARS AVRIL MAI 2025</t>
  </si>
  <si>
    <t>FRAIS ENTRETIEN CHAMBRE SALON CUISINE ET ESPACE CEO</t>
  </si>
  <si>
    <t>CREDIT DE COMMUNICATION CEO</t>
  </si>
  <si>
    <t>REMBOURSEMENT CEO FACTURE PEAGES ET CARBURANT</t>
  </si>
  <si>
    <t xml:space="preserve">FRAIS LAVAGE VEHICULE CEO BM 9909 </t>
  </si>
  <si>
    <t xml:space="preserve"> PHOTOGRAPHIE BELLVUE  (IMPRESSION PASSEPORT CEO)</t>
  </si>
  <si>
    <t xml:space="preserve">ACHAT CASH PAWER CEO </t>
  </si>
  <si>
    <t>DEPLACEMENT BIENVENUE MARS 2025</t>
  </si>
  <si>
    <t>DÉCADE DU 1er AU 30 AVRIL 2025</t>
  </si>
  <si>
    <t>ARRÊTE LE 30/04/2025      N°3/2025</t>
  </si>
  <si>
    <t>N°</t>
  </si>
  <si>
    <t>Date du report
 du solde</t>
  </si>
  <si>
    <t>Désignation de
 la dépense</t>
  </si>
  <si>
    <t>Montant de
 la dépense</t>
  </si>
  <si>
    <t>ACHAT DE CARBURANT CEO(facture reçu 1er avril 2025)</t>
  </si>
  <si>
    <t>FORFAIT AGENT D'ENTRETIEN AVRIL 2025</t>
  </si>
  <si>
    <t xml:space="preserve">ACHAT CREDIT DE COMMUNICATION BIENVENUE </t>
  </si>
  <si>
    <t>FRAIS D'ORDUIRES</t>
  </si>
  <si>
    <r>
      <t>REPARATION BUREAU RESPONSABLE  COMMERCIAL (</t>
    </r>
    <r>
      <rPr>
        <sz val="9"/>
        <rFont val="Times New Roman"/>
        <family val="1"/>
      </rPr>
      <t>FACTURE A RAMENER</t>
    </r>
    <r>
      <rPr>
        <sz val="9"/>
        <color rgb="FF000000"/>
        <rFont val="Times New Roman"/>
        <family val="1"/>
      </rPr>
      <t>)</t>
    </r>
  </si>
  <si>
    <t>PHOTOCOPIE ET IMPRESSION DOCUMENTS</t>
  </si>
  <si>
    <t>TRAVAUX PLOMBERIE(ACHAT ET PLACEMENT ROBINET DOUCHE ET CUISINE ANCIEN LOCAUX)</t>
  </si>
  <si>
    <t>9'10' 11' 12' 13'</t>
  </si>
  <si>
    <t>REGLEMENT SALAIRE MARS 2025 NBUTOGO</t>
  </si>
  <si>
    <t>NOTE DE FRAIS+CNSS M.MATTHIEU.MARS 2025+ FRAIS DE VISA ETAT FINANCIER EXO 2024-TARIF OTR+LIASSE FISCALE EXO 2024</t>
  </si>
  <si>
    <t>LOYER AGNES AVRIL MAI JUIN 2025</t>
  </si>
  <si>
    <t>LOYER FAWAZ AVRIL MAI JUIN 2025</t>
  </si>
  <si>
    <t>LOYER BELFRID  AVRIL MAI JUIN 2025</t>
  </si>
  <si>
    <t>REABONNEMENT CANALBOX NET BYUS AVRIL 2025</t>
  </si>
  <si>
    <t>FACTURE CEET FÉVRIER 2025</t>
  </si>
  <si>
    <t>ENVELOPPE A6</t>
  </si>
  <si>
    <t>REGLEMENT LOYER NETBYUS AVRIL 2025</t>
  </si>
  <si>
    <t>ACHAT DE ROBINET ( TRAVAUX PLOMBERIE CEO)</t>
  </si>
  <si>
    <t>DEPLACEMENT+MAIN D'ŒUVRE TRAVAUX PLOMBERIE RESIDENCE CEO</t>
  </si>
  <si>
    <t xml:space="preserve">ACHAT CASH PAWER  TRAVAUX NOUVEAUX LOCAUX  </t>
  </si>
  <si>
    <t>FRAIS SARCLAGE NOUVEAU LOCAUX  ADEWUI</t>
  </si>
  <si>
    <t>REGLEMENT  DESINTALLATION,INSTALLATION GE, GRILLE SOCLE, CONCEPTION COFFRET</t>
  </si>
  <si>
    <t>REGLEMENT ENTRETIEN GENERALE NOUVEAU LOCAUX</t>
  </si>
  <si>
    <t xml:space="preserve">REGLEMENT PHOTOCOPIE COULEUR </t>
  </si>
  <si>
    <t>ACHAT DU NOUVEL BOX SUPLEMENTAIRE POUR  ET ABONNEMENT NOUVEAU LOCAUX</t>
  </si>
  <si>
    <t>REGLEMENT TRANSPORT CAMION DEMENAGEMENT +  POURBOI DECHARGES MATERIEL</t>
  </si>
  <si>
    <t>AVANCE TRAVAUX CLIMATISATION</t>
  </si>
  <si>
    <t>ACHAT DE CASH PAWER NOUVAUX LOCAUX  (COMPTEUR D'EAU)</t>
  </si>
  <si>
    <t>REGLEMENT LOYER CEO AVRIL MAI JUIN 2025</t>
  </si>
  <si>
    <t>FRAIS DE DEPLACEMENT COURSES BUREAU AVRIL 2025</t>
  </si>
  <si>
    <t>RELEVE DEPENSES NBU TOGO MAI 2025</t>
  </si>
  <si>
    <t>DÉCADE DU 1er AU 31 mai 2025</t>
  </si>
  <si>
    <t>ARRÊTE LE 31/05/2025      N°5/2025</t>
  </si>
  <si>
    <t>FORFAIT AGENT ENTRETIEN AVRIL 2025</t>
  </si>
  <si>
    <t>ABONNEMENT CANABOX MAI 2025</t>
  </si>
  <si>
    <t>TRAVAUX ELECTRICITE ( REPARTITION DU COURANT DANS LE RESEAU 1er ET 2èM ETAGE POUR ACCES A LINTALLATION D'INTERNET )</t>
  </si>
  <si>
    <t>RAMASSAGE DECHET VERT VILLA ADEWUI</t>
  </si>
  <si>
    <t>5'6'7'8'9</t>
  </si>
  <si>
    <t>REGLEMENT SALAIRE NBU TOGO AVRIL 2025</t>
  </si>
  <si>
    <t>ACHAT AMPOULE BUREAU NOUVEAU LOCAUX</t>
  </si>
  <si>
    <t xml:space="preserve"> ACHAT CASH PAWER COMPTEUR EAU ADEWUI</t>
  </si>
  <si>
    <t>FRAIS DE NOTES +CNSS+COMPLEMENT FRAIS DE VISA AVRIL 2025</t>
  </si>
  <si>
    <t>DEMONTAGES ET MONTAGES DE BUREAU DE CEO ET FAWAZ</t>
  </si>
  <si>
    <t>ACHAT CASH PAWER GRAND BATIMENT ADEWUI</t>
  </si>
  <si>
    <t>REGLEMENT IMPOT OTR</t>
  </si>
  <si>
    <t>ACHAT DE ONDULEUR WIFI TOGO BENIN</t>
  </si>
  <si>
    <t>FRAIS DE VISITE APPARTEMENT DEMARCHEUR</t>
  </si>
  <si>
    <t xml:space="preserve"> ACHAT GRAND POUBELLE POUR LES LOCAUX ADEWUI</t>
  </si>
  <si>
    <t xml:space="preserve">ACHAT DE PRODUITS ENTRETIEN </t>
  </si>
  <si>
    <t>ACHAT DE CASH PAWER</t>
  </si>
  <si>
    <t>RECEPTION COMMANDE CHINE (FAWAZ)</t>
  </si>
  <si>
    <t>FETES ET CEREMONIE CEO</t>
  </si>
  <si>
    <t>23'24'25'26'27</t>
  </si>
  <si>
    <t>REGLEMENT SALAIRE NBU TOGO MAI 2025</t>
  </si>
  <si>
    <t>REGLEMENT TRAVAUX DE PEINTURES DES SALLES PORTES ANCIEN LOCAUX NETBYUS</t>
  </si>
  <si>
    <t>FRAIS DE DEPLACEMENT BIENVENUE MAI 2025</t>
  </si>
  <si>
    <t>DÉCADE DU 1er AU 30 JUIN 2025</t>
  </si>
  <si>
    <t>ARRÊTE LE 30/06/2025      N°6/2025</t>
  </si>
  <si>
    <t xml:space="preserve">N0 </t>
  </si>
  <si>
    <t>REABONNEMT  CANAL BOX CEO</t>
  </si>
  <si>
    <t>FRAIS D'ENTRETIEN DOMICILE CEO</t>
  </si>
  <si>
    <t xml:space="preserve"> ACHAT CHAISE SUPPORT REGULATEUR CEO</t>
  </si>
  <si>
    <t>FORFAIT ENTRETIEN MAI 2025</t>
  </si>
  <si>
    <t>SUBVENTION D'ACHAT DE COSTUMES POUR EVENEMENT IPIKAR 2 FÉVRIER(02 ET 4 JUIN 2025)</t>
  </si>
  <si>
    <t>ACHAT GASOIL GROUPE ELECTROGENE</t>
  </si>
  <si>
    <t xml:space="preserve">DEPLACEMENT ACHAT DE GASOIL </t>
  </si>
  <si>
    <t>REGLEMENT TRAVAUX PLOMBERIE( ACHAT ET CHANGEMENT DU MECANISME DES WC ANCIEN LOCAUX NETBYUS)</t>
  </si>
  <si>
    <t>CREDIT  DE COMMUNICATION CEO</t>
  </si>
  <si>
    <t>TRAVAUX PLOMBERIE(REPARATION DU SUPRESSEUR D'EAU NOUVEAU LOCAUX)</t>
  </si>
  <si>
    <t>LOCATION VEHICULE ALLER RETOUR COTONOU A LOCASION DE L'ANIVERSAIRE CEO ET MISSION DE TRAVAIL</t>
  </si>
  <si>
    <t>REGLEMENT SOCIETE DE GARDIENNAGE MAI 2025</t>
  </si>
  <si>
    <t>REGLEMENT NOTE DE FRAIS +CNSS MAI 2025 MATTHIEU</t>
  </si>
  <si>
    <t>REMBOURSEMENT FACTURES CARBURANT +PEAGES CEO JUIN 2025</t>
  </si>
  <si>
    <t>CASH PAWER COMPTEUR D'EAU+COMPTEUR GRANG BATIMENT NETBYUS ADEWUI(11,12,19 JUIN 2025)</t>
  </si>
  <si>
    <t>ACHAT ACIDE ENTRETIEN LIBERATION ANCIEN LOCAUX NETBYUS</t>
  </si>
  <si>
    <t>ACHAT DE PRODUIT D'ENTRETIEN(SAVON LIQUIDE+CONFO+BALAIE TRADITIONNEL A TIGE)</t>
  </si>
  <si>
    <t>ACHAT DE SERPIERE A TIGE</t>
  </si>
  <si>
    <t>ACHAT EAU CARTON CRISTAL + 02 BOUTEILLE VERNA BUREAU CEO</t>
  </si>
  <si>
    <t xml:space="preserve">FRAIS DE DEMARCHEUR VISITE APPARTEMENT </t>
  </si>
  <si>
    <t>ACHAT DE PILES COMMANDE VEHICULES MERCEDES BM 9909 12 JUIN CEO</t>
  </si>
  <si>
    <t>REGLEMENT FACTURES CEET  AVRIL MAI ADIDOGOME 2025</t>
  </si>
  <si>
    <t>ACHAT DE BOISSON CEO</t>
  </si>
  <si>
    <t>ACHAT DE CHAISE ET TABLE POUR LES AGENTS DE SECURITE</t>
  </si>
  <si>
    <t>REGLEMENT SARCLAGE DE COURS  ET DEVENTURE RAMASSAGE DECHET VERT NETBYUS ADEWUI</t>
  </si>
  <si>
    <t>REGLEMENT LOYER RAFIOU JUIN JUILLET AOUT 2025</t>
  </si>
  <si>
    <t>FRAIS DE DEMARCHEUR SUR VILLA(NETBYUS) ADEWUI BORIS</t>
  </si>
  <si>
    <t>REGLEMENT REPARATION KIA (REMIS A M. RICARDO POUR Mme ALDONIE)</t>
  </si>
  <si>
    <t>ACHAT DE CASH PAWER CEO</t>
  </si>
  <si>
    <t>REMBOURSEMENT CARBURANT M. RICARDO</t>
  </si>
  <si>
    <t>REABONNEMENT CANALBOX REZ NETBYUS</t>
  </si>
  <si>
    <t xml:space="preserve">REGLEMENT CAUTION SUR DEUX NOUVEAU  APPARTEMENT  2025 (06MOIS) + 1 MOIS DE LOYER HEDZRANAWOE </t>
  </si>
  <si>
    <t xml:space="preserve"> AVANCE COMMISSION DEMARCHEUR SUR APPARTEMENT HEDZRANAWOE</t>
  </si>
  <si>
    <t>ACHAT DE CLIMATISEUR BUREAU CEO</t>
  </si>
  <si>
    <t>REGLEMENT CAUTION 4 MOIS + 06 MOIS LOYER  NOUVEAU APPARTEMENT 2025</t>
  </si>
  <si>
    <t>38'39'40'41'42</t>
  </si>
  <si>
    <t>REGLEMENT  SALAIRE JUIN 2025</t>
  </si>
  <si>
    <t>REPARATION BM 7755 ET BM 7754</t>
  </si>
  <si>
    <t>COMPLEMENT FACTURES DESINTALLATION ET INSTALLATION CLIM +VIDENGE ANCIENNE CLIM BUREAU COMMERCIAL</t>
  </si>
  <si>
    <t>DEPLACEMENT COURSES BUREAU  JUIN 2025</t>
  </si>
  <si>
    <t>RELEVE DEPENSES NBU TOGO JUILLET 2025</t>
  </si>
  <si>
    <t>DÉCADE DU 1er AU 31 JUILLET 2025</t>
  </si>
  <si>
    <t>ARRÊTE LE 31/07/2025      N°7/2025</t>
  </si>
  <si>
    <t>ACHAT USB POUR LA MACHINE ACCES AGNES</t>
  </si>
  <si>
    <t xml:space="preserve">REGLEMENT LIVRAISON USB </t>
  </si>
  <si>
    <t>FORFAIT ENTRETIEN JUIN 2025</t>
  </si>
  <si>
    <t>REABONNEMENT CANAL BOX  NETBYUS JUILLET 2025</t>
  </si>
  <si>
    <t>REGLEMENT SOCIETE DE GARDIENNAGE JUIN 2025</t>
  </si>
  <si>
    <t>ACHAT CASHPAWER NETBYUS JUILLET 2025</t>
  </si>
  <si>
    <t>REGLEMENT FRAIS DE STAGE JUIN 2025</t>
  </si>
  <si>
    <t>REGLEMENT NOTE DE FRAIS MONSIEUR MATHIEU JUIN 2025</t>
  </si>
  <si>
    <t>RAMASSAGE ORDURE NETBYUS</t>
  </si>
  <si>
    <t xml:space="preserve"> FRAIS DE SARCLAGE ENTRETIEN JARDINS ET COURS NETBYUS  JUILLET 2025</t>
  </si>
  <si>
    <t>REGLEMENT IMPOTS JUILLET 2025</t>
  </si>
  <si>
    <t>REGLEMENT RECHARGE BATTERIE GROUPE ELECTROGENE</t>
  </si>
  <si>
    <t>ACHAT DE SERRURE + POIGNET GRANDE PORTE, PLACEMENT + MAIN D'ŒUVRE</t>
  </si>
  <si>
    <t>ACHAT DES ACCESSOIRES +TRAVAUX PEINTURE CHAMBRE SALON+ CUISINE</t>
  </si>
  <si>
    <t xml:space="preserve">LIVRAISON CARTE DOMICILE  AGNES PERIODE DE CONFINEMENT MARCHE </t>
  </si>
  <si>
    <t>REGLEMENT 'ENVOIE DU MATERIEL LOME COTONOU</t>
  </si>
  <si>
    <t>FACTURE CEET MAI 2025 ANCIEN LOCAUX NETBYUS</t>
  </si>
  <si>
    <t>LOYER JUILLET AOUT SEPTEMBRE  2025 AGNES</t>
  </si>
  <si>
    <t>LOYER JUILLET AOUT SEPTEMBRE  2025 FAWAZ</t>
  </si>
  <si>
    <t>LOYER JUILLET AOUT SEPTEMBRE  2025 BELFRID</t>
  </si>
  <si>
    <t>LOYER CEO JUILLET AOUT SEPTEMBRE 2025</t>
  </si>
  <si>
    <t>DEPLACEMENT COURSES BUREAU JUILLET 2025</t>
  </si>
  <si>
    <t>RELEVE DEPENSES NBU TOGO AOUT 2025</t>
  </si>
  <si>
    <t>DÉCADE DU 1er AU 31 AOUT 2025</t>
  </si>
  <si>
    <t>ARRÊTE LE 31/08/2025      N°8/2025</t>
  </si>
  <si>
    <t>N° D'ORDRE</t>
  </si>
  <si>
    <t>ACHAT DE CASH PAWER NETBYUS AOUT 2025</t>
  </si>
  <si>
    <t>FORFAIT ENTRETIEN JUILLET  2025</t>
  </si>
  <si>
    <t>REGLEMENT SOCIETE DE GARDIENNAGE JUILLET  2025</t>
  </si>
  <si>
    <t>ACHAT CREDIT COMMUNICATION BIENVENUE</t>
  </si>
  <si>
    <t>ACHAT ACCESSOIRES ET MAIN D'ŒUVRE REPARATION KIA SORENTO NETBYUS BL 96 32</t>
  </si>
  <si>
    <t>ACHAT ACCESSOIRES ET REPARATION MERCEDES BM9909</t>
  </si>
  <si>
    <t>REPARATION BM7753 (MAITRE CYLINDRE) COMPLEMENT FACTURE 75000</t>
  </si>
  <si>
    <t xml:space="preserve">REGLEMENT PEAGE KIA BL 96 32 </t>
  </si>
  <si>
    <t xml:space="preserve">REGLEMENT LAISSEZ PASSEZ KIA BL9632 </t>
  </si>
  <si>
    <t>REPARATION BM7754 TUYEAU COMPLET RESERVOIR</t>
  </si>
  <si>
    <t>REPARATION KIA SORENTO +MAIN D'ŒUVRE</t>
  </si>
  <si>
    <t>ACHAT GACHE ELECTRIQUE ET MAIN D'ŒUVRE(CAMUS AZA GNANDI COTONOU)</t>
  </si>
  <si>
    <t>REGLEMENT NOTE DE FRAIS MONSIEUR MATHIEU JUILLET 2025</t>
  </si>
  <si>
    <t>REGLEMENT ENTRETIEN JARDINS ET COURS NETBYUS</t>
  </si>
  <si>
    <t>ACHAT DE PRODUIT ENTRETIEN( PAPIER HYGIENIQUE JAVEL INSECTICIDE ECT ….)</t>
  </si>
  <si>
    <t>17'18'19'20'21'22</t>
  </si>
  <si>
    <t>REGLEMENT SALAIRE NBU TOGO JUILLET 2025</t>
  </si>
  <si>
    <t>REPARATION KIA BM9632 CAPTEUR MAILLOT ROULEMENT COMPLET +RESSORT AMORTISSEURS+ VOILAGE (PEINTURE)</t>
  </si>
  <si>
    <t>REPARATION BM7754 SOUDURE COMPLETE COMPLETE BAS DE CAISSE+ PEINTURE + MAINTENANCE DES VITRES</t>
  </si>
  <si>
    <t>REABONNEMENT CANAL BOX  NETBYUS AOUT  2025</t>
  </si>
  <si>
    <t>FRAIS D'ATTESTATION DE RESIDENCE POUR LES FORMALITE MADAGASCAR</t>
  </si>
  <si>
    <t>REGLEMENT FRAIS ASSURANCE KIA TG BL 96 32</t>
  </si>
  <si>
    <t>ACHAT DE RALONGE POUR EQUIPE DISIGN</t>
  </si>
  <si>
    <t>ACHAT PRODUIT ENTRETIEN( SAVON LIQUIDE, BROSSE, LAVE VITRE ECT ….)</t>
  </si>
  <si>
    <t>ACHAT DE USTENSILES DE CUISINE  NETBYUS</t>
  </si>
  <si>
    <t>REGLEMENT PASSATION DE COMMANDE EN CHINE PAR M FAWAZ POUR MONSIEUR RICARDO</t>
  </si>
  <si>
    <t>REGLEMENT FRAIS DE RAMASSAGE POUBELLE NETBYUS</t>
  </si>
  <si>
    <t>REGLEMENT IMPRESSION+PHOTOCOPIE+CHEMISES ET SOUS CHEMISES  JUIN JUILLET AOUT 2025</t>
  </si>
  <si>
    <t>FRAIS DE DEPLACEMENT DE DEPLACEMENT COURSES BUREAU  AOUT 2025</t>
  </si>
  <si>
    <t>DÉCADE DU 1er AU 30  SEPT 2025</t>
  </si>
  <si>
    <t>ARRÊTE LE 30/09/2025      N°9/2025</t>
  </si>
  <si>
    <t>FORFAIT ENTRETIEN AOUT  2025</t>
  </si>
  <si>
    <t xml:space="preserve">ACHAT DE CASH PAWER NETBYUS SEPTEMBRE 2025 </t>
  </si>
  <si>
    <t>FRAIS DE DEPLACEMENT SUR LOME M. RICARDO</t>
  </si>
  <si>
    <t>REGLEMENT SOCIETE DE GARDIENNAGE AOUT  2025</t>
  </si>
  <si>
    <t>REGLEMENT ENTRTIEN ESPACE VERT  SEPTEMBRE 2025</t>
  </si>
  <si>
    <t>ACHAT DE FOURNITURE DE BUREAU (CHEMISE A SANGLE)</t>
  </si>
  <si>
    <t>ACHAT DE CASH PAWER CEO 5 ET 29 SEPT 2025</t>
  </si>
  <si>
    <t xml:space="preserve">REABONNEMNT DE CANALBOX CEO </t>
  </si>
  <si>
    <t>ACHAT DE PRODUIT ENTRETIEN APPARTEMENT CEO</t>
  </si>
  <si>
    <t xml:space="preserve">REGLEMENT ENTRETIEN + LAVAGE DRAP DOMICILE CEO </t>
  </si>
  <si>
    <t>FRAIS DE LOGEMENT EQUIPE DISIGN+CARBURANT+PEAGE +DEJEUNER MISSION ALL STAR</t>
  </si>
  <si>
    <t xml:space="preserve">SALAIRE NBU TOGO AOUT 2025  </t>
  </si>
  <si>
    <t xml:space="preserve">REGLEMENT PRESTATION PROJET IPIKAR </t>
  </si>
  <si>
    <t xml:space="preserve">REGLEMENT IMMATRICULATION CNSS M. RICARDO </t>
  </si>
  <si>
    <t>REGLEMENT NOTE DE FRAIS MONSIEUR MATHIEU AOUT 2025</t>
  </si>
  <si>
    <t>ACHAT PRODUIT ENTRETIEN (AJAX  POUDRE, NETOYAN CITRON ECT…)</t>
  </si>
  <si>
    <t>REGLEMENT LOYER M. RAFIOU SEPTEMBRE OCTOBRE NOVEMEBRE 2025</t>
  </si>
  <si>
    <t>REABONEMENT  CANAL BOX NETBYUS SEPTEMBRE 2025</t>
  </si>
  <si>
    <t>REGLEMENT 03 MOIS CAUTION+03 MOIS LOYER NOUVELLE 03 CHAMBRE SALON +AVANCE FRAIS DE DEMARCHEUR</t>
  </si>
  <si>
    <t>REPARATION VEHICULE BM 7754(MALE ARRIERE)</t>
  </si>
  <si>
    <t>REPARATION VEHICULE BM 7755 (SOUDURE, VOILAGE COMPLET )</t>
  </si>
  <si>
    <t>ACHAT FOURNITURE DE BUREAU ( ENVELLOPPE  SOTIMEX)</t>
  </si>
  <si>
    <t xml:space="preserve">ACHAT DE FOURNITURES ELECTRONIQUE ET INTALLATION +FRAIS DE DEPLACEMENT ALLER RETOUR COTONOU LOME </t>
  </si>
  <si>
    <t>REGLEMENT ENTRETIEN  DOMICILE  CEO</t>
  </si>
  <si>
    <t>DEPLACEMENT COURSES BUREAU SEPTEMBRE 2025</t>
  </si>
  <si>
    <t>RELEVE DEPENSES NBU TOGO 0CTOBRE 2025</t>
  </si>
  <si>
    <t>DÉCADE DU 1er AU 31 0CTOBRE 2025</t>
  </si>
  <si>
    <t>ARRÊTE LE 31/10/2025      N°10/2025</t>
  </si>
  <si>
    <t xml:space="preserve">ACHAT DE CASH PAWER NETBYUS OCTOBRE  2025 </t>
  </si>
  <si>
    <t>REGLEMENT RAMASSAGE ORDUIRE</t>
  </si>
  <si>
    <t>FORFAIT ENTRETIEN SEPTEMBRE  2025</t>
  </si>
  <si>
    <t>REGLEMENT SOCIETE GARDIENNAGE SEPTEMBRE 2025</t>
  </si>
  <si>
    <t>REGLEMENT ENTRETIEN ESPACE VERT NETBYUS 1er PASSAGE OCTOBRE 2025</t>
  </si>
  <si>
    <t>ACHAT DE FOURNITURE DE BUREAU(PORTE CLES , TROMBONNE,POSE DOSSIER</t>
  </si>
  <si>
    <t>8'9'10'11'12'13'14'</t>
  </si>
  <si>
    <t>REGLEMENET SALAIRE NBU TOGO SEPTEMBRE  2025</t>
  </si>
  <si>
    <t>REGLEMENET NOTES DE FRAIS M. MATTHIEU SEPTEMBRE 2025</t>
  </si>
  <si>
    <t>REABONNEMENT CANAL BOX NETBYUS 0CTOBRE 2025</t>
  </si>
  <si>
    <t>REGLEMENT IMPOTS OTR OCTOBRE 2025</t>
  </si>
  <si>
    <t>LOYER FAWAZ OCTOBRE NOVEMBRE DECEMBRE 2025</t>
  </si>
  <si>
    <t>LOYER AGNES OCTOBRE NOVEMBRE DECEMBRE 2025</t>
  </si>
  <si>
    <t>LOYER BELFRID OCTOBRE NOVEMBRE DECEMBRE 2025</t>
  </si>
  <si>
    <t>REGLEMENT ENTRETIEN DOMICILE CEO</t>
  </si>
  <si>
    <t>REGLEMENT ENTRETIEN ESPACE VERT 2EM PASSAGE COTOBRE 2025</t>
  </si>
  <si>
    <t>ACHAT DE BATTERIE VEHICULE KIA SORENTO BL 96 32</t>
  </si>
  <si>
    <t>REGLEMENT FILTRE  A HUILE  MERCEDES BM 9909</t>
  </si>
  <si>
    <t>REGLEMENT VIDENGE GROUPE ELECTROGENE</t>
  </si>
  <si>
    <t xml:space="preserve">REGLEMENT COMPLEMENT FRAIS DE DEMARCHEUR SUR LES NOUVEAUX LOCAUX DE NETBYUS ADEWUI </t>
  </si>
  <si>
    <t>ACHAT DE TABLE SIMPLE</t>
  </si>
  <si>
    <t>REGLEMENT LOYER CEO OCTOBRE NOVEMBRE DECEMBRE 2025</t>
  </si>
  <si>
    <t>DEPLACEMENT COURSES BUREAU  NOVEMBRE 2025</t>
  </si>
  <si>
    <t>RELEVE DEPENSES NBU TOGO NOVEMBRE 2025</t>
  </si>
  <si>
    <t>DÉCADE DU 1er AU 31 NOVEMBRE 2025</t>
  </si>
  <si>
    <t>ARRÊTE LE 30/11/2025      N°11/2025</t>
  </si>
  <si>
    <t>FORFAIT ENTRETIEN OCTOBRE  2025</t>
  </si>
  <si>
    <t>ACHAT CONDENSATEUR + ENTRETIEN CLIMATISEUR BUREAU COMMERCIAL</t>
  </si>
  <si>
    <r>
      <t xml:space="preserve">ACHAT DE CASH PAWER NETBYUS NOVEMBRE  2025 </t>
    </r>
    <r>
      <rPr>
        <sz val="9"/>
        <color rgb="FFFF0000"/>
        <rFont val="Times New Roman"/>
        <family val="1"/>
      </rPr>
      <t>3</t>
    </r>
  </si>
  <si>
    <t>REGLEMENT FRAIS ENTRETIEN DOMICILE CEO</t>
  </si>
  <si>
    <t>ACHAT CREDIT COMMUNICATION CEO</t>
  </si>
  <si>
    <t>REGLEMENT ENTRETIEN ESPACE VERT NETBYUS NOVEMBRE 2025</t>
  </si>
  <si>
    <r>
      <t xml:space="preserve">REGLEMENT SOCIETE DE GARDIENNAGE OCTOBRE 2025 </t>
    </r>
    <r>
      <rPr>
        <sz val="9"/>
        <color rgb="FFFF0000"/>
        <rFont val="Times New Roman"/>
        <family val="1"/>
      </rPr>
      <t>8</t>
    </r>
  </si>
  <si>
    <t>REGLEMENT NOTE DE FRAIS +CNSS MATTHIEU OCTOBRE 2025</t>
  </si>
  <si>
    <t xml:space="preserve"> 11 12 13 14 15 16 17 18</t>
  </si>
  <si>
    <t>REGLEMENET SALAIRE  TOGO OCTOBRE 2025</t>
  </si>
  <si>
    <t>DEPOT POUR CLOTURE DU COMPTE NSIA</t>
  </si>
  <si>
    <t>REABONNEMENT CANAL BOX NETBYUS NOVEMEBRE 2025</t>
  </si>
  <si>
    <t>ACHAT DE PRODUIT D'ENTRETIEN</t>
  </si>
  <si>
    <t>REGLEMENT FRAIS DE STAND FOIRE AUX CADEAUX SARAKAWA</t>
  </si>
  <si>
    <t>REGLEMENT ASSURANCE VEHICULES BM 7753,BM 7754, 7755</t>
  </si>
  <si>
    <t>REGLEMENT VISITE TECHNIQUE VEHICULE BM 7753 7754 7755 BL 9632</t>
  </si>
  <si>
    <t>SUBVENTION CONFERENCE TAIROU HOTEL 2 FÉVRIER</t>
  </si>
  <si>
    <t xml:space="preserve">REGLEMENT IMPRESSION FLYERS CONFERENCE TAIROU HOTEL 2 FÉVRIER </t>
  </si>
  <si>
    <r>
      <t xml:space="preserve">INSTALLATION WASU </t>
    </r>
    <r>
      <rPr>
        <sz val="9"/>
        <color rgb="FFFF0000"/>
        <rFont val="Times New Roman"/>
        <family val="1"/>
      </rPr>
      <t>28</t>
    </r>
  </si>
  <si>
    <r>
      <t>DEPLACEMENT COURSES BUREAU NOVEMBRE  2025 NUMRERO</t>
    </r>
    <r>
      <rPr>
        <sz val="9"/>
        <color rgb="FFFF000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</si>
</sst>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theme="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rgb="FFFF0000"/>
      </patternFill>
    </fill>
    <fill>
      <patternFill patternType="solid">
        <fgColor theme="9"/>
        <bgColor indexed="64"/>
      </patternFill>
    </fill>
    <fill>
      <patternFill patternType="solid">
        <fgColor theme="4" tint="-0.249977111117893"/>
        <bgColor rgb="FFFF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5" fontId="3" fillId="0" borderId="3" xfId="0" applyNumberFormat="1" applyFont="1" applyBorder="1"/>
    <xf numFmtId="0" fontId="3" fillId="0" borderId="4" xfId="0" applyFont="1" applyBorder="1"/>
    <xf numFmtId="164" fontId="3" fillId="3" borderId="5" xfId="1" applyNumberFormat="1" applyFont="1" applyFill="1" applyBorder="1"/>
    <xf numFmtId="0" fontId="3" fillId="0" borderId="5" xfId="0" applyFont="1" applyBorder="1"/>
    <xf numFmtId="15" fontId="3" fillId="0" borderId="1" xfId="0" applyNumberFormat="1" applyFont="1" applyBorder="1"/>
    <xf numFmtId="15" fontId="3" fillId="0" borderId="5" xfId="0" applyNumberFormat="1" applyFont="1" applyBorder="1"/>
    <xf numFmtId="0" fontId="3" fillId="4" borderId="6" xfId="0" applyFont="1" applyFill="1" applyBorder="1"/>
    <xf numFmtId="165" fontId="3" fillId="4" borderId="7" xfId="0" applyNumberFormat="1" applyFont="1" applyFill="1" applyBorder="1"/>
    <xf numFmtId="164" fontId="2" fillId="0" borderId="0" xfId="1" applyNumberFormat="1" applyFont="1" applyBorder="1"/>
    <xf numFmtId="165" fontId="3" fillId="0" borderId="0" xfId="0" applyNumberFormat="1" applyFont="1"/>
    <xf numFmtId="164" fontId="0" fillId="0" borderId="0" xfId="0" applyNumberFormat="1"/>
    <xf numFmtId="164" fontId="6" fillId="0" borderId="0" xfId="0" applyNumberFormat="1" applyFont="1"/>
    <xf numFmtId="164" fontId="7" fillId="0" borderId="0" xfId="0" applyNumberFormat="1" applyFont="1"/>
    <xf numFmtId="164" fontId="3" fillId="5" borderId="5" xfId="1" applyNumberFormat="1" applyFont="1" applyFill="1" applyBorder="1"/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0" fontId="3" fillId="0" borderId="9" xfId="0" applyFont="1" applyBorder="1"/>
    <xf numFmtId="164" fontId="3" fillId="0" borderId="10" xfId="1" applyNumberFormat="1" applyFont="1" applyBorder="1"/>
    <xf numFmtId="165" fontId="3" fillId="4" borderId="13" xfId="0" applyNumberFormat="1" applyFont="1" applyFill="1" applyBorder="1"/>
    <xf numFmtId="0" fontId="0" fillId="0" borderId="5" xfId="0" applyBorder="1" applyAlignment="1">
      <alignment horizontal="center"/>
    </xf>
    <xf numFmtId="15" fontId="3" fillId="0" borderId="3" xfId="0" applyNumberFormat="1" applyFont="1" applyBorder="1" applyAlignment="1">
      <alignment horizontal="center"/>
    </xf>
    <xf numFmtId="0" fontId="0" fillId="0" borderId="5" xfId="0" applyBorder="1"/>
    <xf numFmtId="0" fontId="3" fillId="0" borderId="14" xfId="0" applyFont="1" applyBorder="1" applyAlignment="1">
      <alignment horizontal="center"/>
    </xf>
    <xf numFmtId="165" fontId="8" fillId="0" borderId="0" xfId="0" applyNumberFormat="1" applyFont="1"/>
    <xf numFmtId="165" fontId="3" fillId="0" borderId="3" xfId="1" applyNumberFormat="1" applyFont="1" applyBorder="1"/>
    <xf numFmtId="0" fontId="3" fillId="6" borderId="6" xfId="0" applyFont="1" applyFill="1" applyBorder="1"/>
    <xf numFmtId="165" fontId="6" fillId="6" borderId="13" xfId="0" applyNumberFormat="1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9" fillId="0" borderId="9" xfId="0" applyFont="1" applyBorder="1"/>
    <xf numFmtId="164" fontId="0" fillId="0" borderId="0" xfId="1" applyNumberFormat="1" applyFont="1"/>
    <xf numFmtId="0" fontId="10" fillId="0" borderId="9" xfId="0" applyFont="1" applyBorder="1"/>
    <xf numFmtId="0" fontId="3" fillId="0" borderId="15" xfId="0" applyFont="1" applyBorder="1"/>
    <xf numFmtId="0" fontId="3" fillId="0" borderId="10" xfId="0" applyFont="1" applyBorder="1"/>
    <xf numFmtId="164" fontId="3" fillId="0" borderId="5" xfId="1" applyNumberFormat="1" applyFont="1" applyBorder="1"/>
    <xf numFmtId="15" fontId="3" fillId="0" borderId="0" xfId="0" applyNumberFormat="1" applyFont="1"/>
    <xf numFmtId="164" fontId="3" fillId="0" borderId="0" xfId="1" applyNumberFormat="1" applyFont="1"/>
    <xf numFmtId="0" fontId="0" fillId="7" borderId="5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15" fontId="3" fillId="0" borderId="3" xfId="0" applyNumberFormat="1" applyFont="1" applyBorder="1" applyAlignment="1">
      <alignment horizontal="center" vertical="center"/>
    </xf>
    <xf numFmtId="15" fontId="10" fillId="0" borderId="3" xfId="0" applyNumberFormat="1" applyFont="1" applyBorder="1" applyAlignment="1">
      <alignment horizontal="center" vertical="center"/>
    </xf>
    <xf numFmtId="15" fontId="9" fillId="0" borderId="3" xfId="0" applyNumberFormat="1" applyFont="1" applyBorder="1" applyAlignment="1">
      <alignment horizontal="center" vertical="center"/>
    </xf>
    <xf numFmtId="15" fontId="3" fillId="0" borderId="14" xfId="0" applyNumberFormat="1" applyFont="1" applyBorder="1" applyAlignment="1">
      <alignment horizontal="center" vertical="center"/>
    </xf>
    <xf numFmtId="164" fontId="3" fillId="3" borderId="10" xfId="1" applyNumberFormat="1" applyFont="1" applyFill="1" applyBorder="1"/>
    <xf numFmtId="0" fontId="6" fillId="8" borderId="6" xfId="0" applyFont="1" applyFill="1" applyBorder="1"/>
    <xf numFmtId="165" fontId="6" fillId="8" borderId="7" xfId="0" applyNumberFormat="1" applyFont="1" applyFill="1" applyBorder="1"/>
    <xf numFmtId="164" fontId="3" fillId="0" borderId="0" xfId="0" applyNumberFormat="1" applyFont="1"/>
    <xf numFmtId="0" fontId="6" fillId="2" borderId="1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5" fontId="3" fillId="0" borderId="3" xfId="0" applyNumberFormat="1" applyFont="1" applyBorder="1" applyAlignment="1">
      <alignment horizontal="right"/>
    </xf>
    <xf numFmtId="16" fontId="3" fillId="0" borderId="5" xfId="0" applyNumberFormat="1" applyFont="1" applyBorder="1"/>
    <xf numFmtId="15" fontId="3" fillId="0" borderId="14" xfId="0" applyNumberFormat="1" applyFont="1" applyBorder="1"/>
    <xf numFmtId="165" fontId="3" fillId="6" borderId="7" xfId="0" applyNumberFormat="1" applyFont="1" applyFill="1" applyBorder="1"/>
    <xf numFmtId="165" fontId="11" fillId="3" borderId="0" xfId="0" applyNumberFormat="1" applyFont="1" applyFill="1"/>
    <xf numFmtId="165" fontId="7" fillId="0" borderId="0" xfId="0" applyNumberFormat="1" applyFont="1"/>
    <xf numFmtId="0" fontId="7" fillId="0" borderId="0" xfId="0" applyFont="1"/>
    <xf numFmtId="164" fontId="3" fillId="0" borderId="5" xfId="1" applyNumberFormat="1" applyFont="1" applyFill="1" applyBorder="1"/>
    <xf numFmtId="0" fontId="3" fillId="0" borderId="14" xfId="0" applyFont="1" applyBorder="1"/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58676BE-EEDF-4A1F-A9A7-C850FBF6270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AAA56FC-0F7D-473A-9831-0DC63FA9AB45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1B17B92B-C435-4E31-B736-2D9EB3590DA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AB1F8E51-46D9-49BA-9AC6-3829A4CC80A0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E0330AEE-1DF4-436B-AE83-93D464AADF2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43E134CE-1811-4DA0-9023-3DC74E13B83C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8187DB33-505C-4966-8C8E-A0BF4727FD7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88900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A885E841-0267-48E4-83F0-0072238E90AC}"/>
            </a:ext>
          </a:extLst>
        </xdr:cNvPr>
        <xdr:cNvSpPr>
          <a:spLocks noChangeAspect="1" noChangeArrowheads="1"/>
        </xdr:cNvSpPr>
      </xdr:nvSpPr>
      <xdr:spPr bwMode="auto">
        <a:xfrm>
          <a:off x="142875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0B3471D-A112-4DC7-A600-FCC3777A49F8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334BA45-2DA5-4AF1-8B40-DE7885C56269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1A5B858-D03E-49F5-AB18-F56A78576580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A7D8819D-0D9B-4015-8170-768CB1D6FE9A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A207A6B5-B910-4450-8118-BCD6056AD01B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50D8741F-C1E9-4FA9-B39B-5202FC618A75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B02C946D-35C4-4E36-BEAC-EB911BD51D04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4666ACE2-3417-4275-ACA5-8B89CBF05317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8F15C07-28B9-493E-A8E7-B04BD3EA23D9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76997DF9-1046-441C-9D22-81371FFCE268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514350</xdr:colOff>
      <xdr:row>1</xdr:row>
      <xdr:rowOff>0</xdr:rowOff>
    </xdr:from>
    <xdr:to>
      <xdr:col>1</xdr:col>
      <xdr:colOff>641350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109A10B-A5CD-4560-8956-8B2A04BF9AA9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18415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60817344-3845-4CD3-B286-DFA793EE8F32}"/>
            </a:ext>
          </a:extLst>
        </xdr:cNvPr>
        <xdr:cNvSpPr>
          <a:spLocks noChangeAspect="1" noChangeArrowheads="1"/>
        </xdr:cNvSpPr>
      </xdr:nvSpPr>
      <xdr:spPr bwMode="auto">
        <a:xfrm>
          <a:off x="6413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E792A71-8BCC-484D-B8EA-CB9C36049390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7DB863D-A69D-4E1C-AB8A-A122DD494341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A59B9E42-FE56-476D-813E-B6A566B6027D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568DD06-24B9-45DF-A47C-14A9D935F57F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504E6B56-97C9-4256-B5DD-49128512A647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E0565E64-412D-412D-ADA6-32EAD7B552AE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EA345BD6-DE45-43CA-BAB0-2A3EEF711DC0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A78AE3BE-62EB-4FAA-8275-E56633B9A3A3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EAEADECA-BC35-4FA2-B594-AD8FB71566CF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4ADBAE36-15AA-487A-957D-860B0E67F9D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514350</xdr:colOff>
      <xdr:row>1</xdr:row>
      <xdr:rowOff>0</xdr:rowOff>
    </xdr:from>
    <xdr:to>
      <xdr:col>1</xdr:col>
      <xdr:colOff>641350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FE75DE8-B2E1-42FB-8A4B-45C9D867CF7B}"/>
            </a:ext>
          </a:extLst>
        </xdr:cNvPr>
        <xdr:cNvSpPr>
          <a:spLocks noChangeAspect="1" noChangeArrowheads="1"/>
        </xdr:cNvSpPr>
      </xdr:nvSpPr>
      <xdr:spPr bwMode="auto">
        <a:xfrm>
          <a:off x="1397000" y="184150"/>
          <a:ext cx="1270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CBFE82FB-537B-4E32-A89C-FAA360983B1B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0C8E62F-7796-4080-9BD1-C7B84C4A2A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702698E-45F2-452A-9B70-38ECB334EB0B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CD6C4B67-E644-4E0F-A8E4-31BD07A8B9F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1DD3EE12-5FB4-45A4-91D4-0495B5C6528E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813D58-D027-4DED-B7D0-359B8FB8FB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54A4717-CB76-49C3-BAF3-C81016FB5AA6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7D51E2B1-15AB-41D5-95D9-3E44EDC998F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CB03FF85-AE5B-432D-8579-93431BDDA7C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44EC9647-26D5-4F8B-81AE-BE538E14DC8B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911FD20A-39F2-4186-B0EE-7E399D31C1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F812C328-4102-4FA3-BC6C-B84AE650D739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2F1DD349-E3D0-4B5A-ABA6-F3B6109A229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AA9C3FD6-F3C5-4C5F-86A7-C230AFE140E9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EEE24A1-4D2B-40DB-948E-FC30EEF8548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F9FA5471-7AC0-4EE9-986C-15E4D632E0CC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7D657DCF-22B4-4D43-98C3-40AA38692BE3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45102237-FC99-4C6F-90C7-F4C34F6F1FD1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CECBE60B-C5BC-4D56-8498-8722074149B9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40EEAF48-2448-4610-8D3F-4565D5E7D54A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7C7CD3D0-07B8-4CCA-88D6-4584607064B5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182DB190-D5BB-4903-A053-5F33E3C6286B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324E02D0-F641-4860-93C1-0936E1AD69AF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AA68E8E5-E5D2-4AFA-9A21-69844554646B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328CC06B-A991-4A73-AE5F-8AB5F013D2BD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68D19E13-25EB-4995-9534-E4404CBDF76D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7817A384-C36A-465B-9180-B9AD927E497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9FA264D7-1E9A-4584-9A6B-A74407277C3E}"/>
            </a:ext>
          </a:extLst>
        </xdr:cNvPr>
        <xdr:cNvSpPr>
          <a:spLocks noChangeAspect="1" noChangeArrowheads="1"/>
        </xdr:cNvSpPr>
      </xdr:nvSpPr>
      <xdr:spPr bwMode="auto">
        <a:xfrm>
          <a:off x="0" y="368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2C89D49D-6765-4BA0-950F-74FC8118189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577E1173-263F-4241-8815-CF0C31803926}"/>
            </a:ext>
          </a:extLst>
        </xdr:cNvPr>
        <xdr:cNvSpPr>
          <a:spLocks noChangeAspect="1" noChangeArrowheads="1"/>
        </xdr:cNvSpPr>
      </xdr:nvSpPr>
      <xdr:spPr bwMode="auto">
        <a:xfrm>
          <a:off x="0" y="368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B5D2EE65-D58B-4931-B3B2-6E14F171540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310CEA56-E197-4135-8494-D8D71A49509D}"/>
            </a:ext>
          </a:extLst>
        </xdr:cNvPr>
        <xdr:cNvSpPr>
          <a:spLocks noChangeAspect="1" noChangeArrowheads="1"/>
        </xdr:cNvSpPr>
      </xdr:nvSpPr>
      <xdr:spPr bwMode="auto">
        <a:xfrm>
          <a:off x="0" y="368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B94E9DB5-A875-4183-99A2-2FBAE63CD17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322FE190-5DBB-490A-8200-B9445E25366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BB90DAE8-04B4-4530-8A9D-E6B4208161A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8563F2D9-75E6-4908-BB96-3B01EFB353F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514350</xdr:colOff>
      <xdr:row>2</xdr:row>
      <xdr:rowOff>0</xdr:rowOff>
    </xdr:from>
    <xdr:to>
      <xdr:col>0</xdr:col>
      <xdr:colOff>641350</xdr:colOff>
      <xdr:row>3</xdr:row>
      <xdr:rowOff>107950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C8AD1D83-6491-424A-96E5-B1F0EA1271D1}"/>
            </a:ext>
          </a:extLst>
        </xdr:cNvPr>
        <xdr:cNvSpPr>
          <a:spLocks noChangeAspect="1" noChangeArrowheads="1"/>
        </xdr:cNvSpPr>
      </xdr:nvSpPr>
      <xdr:spPr bwMode="auto">
        <a:xfrm>
          <a:off x="514350" y="368300"/>
          <a:ext cx="18415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F310A07A-C90A-41EA-A5FD-EFBAF9A86049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96D01EA-ABBE-4AE3-86B3-DFA0E49844C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EE6E1C3-1C1F-4B97-B9E9-849D55A99506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C598BD6F-E298-45BC-843F-BC77D9EC9055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DC57DAB-D61E-4A1F-9A71-FE0523653F07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F6C63FC9-8CC6-4FD9-A93E-AEE8B129BEFB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BA1AD5AF-6F76-47A3-9E13-348DEB61DF41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1387306-AE37-4A96-92E5-9438A8598772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52E0A10A-2C91-4BB8-AFD5-B4C0BDFBBCF8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5CF36E10-61AB-4114-919F-FD2B90295B2E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8A4235C7-DEB5-453C-907D-4E0880C11B5F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961ABF92-B485-445F-BD38-C2717B0B66CF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F969D7C5-BD04-4358-BD72-C7240F93DE56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D8EE355D-48C6-4F0A-828A-6E1DD3ACCAF3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A5A912EB-C616-41E8-8124-7C4C391FC863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AB43DFE5-039D-4DEE-9E3A-0B977A596C0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99459E20-0422-44EF-88D7-869ACF66EDED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5C1D5F47-D9CF-4B6D-9B62-04DBE6858FC8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AE1C9550-4250-4F74-97AD-332EE5372BDE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28310A5-51D7-45B8-AF7C-9D61BAE5AB83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9BF1FA30-D371-4CE0-B628-0D9E152EE90B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2524ACF8-176C-4766-A2C3-ACED5DD10C78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BA0C44A0-88F1-4FC8-827D-C3F1591E2581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6922EFBA-AC38-429D-894E-9455FAB3AE69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FA647A5A-5E9B-4471-BA41-58BFA9728AE7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3128FEDA-2B26-47A8-802C-DF6610EC5F92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DB8C3001-D595-4E0E-8326-84FC40A45B31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4B64B45A-7E22-450A-A3E7-F0F555E80974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1FF4BB9-E718-47E8-AFB3-615823721706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4396AE07-2200-457B-845E-70E0B09FB802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C31CD5FA-CE81-44C5-8C89-53138C2C9D0E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E9EB834F-91D8-41E7-9164-04C108B6760C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6C644A01-BBC3-4897-A932-80B51A2446A8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8C1B6C53-D1C4-4F26-A6AC-80D7B1031E99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AD800B59-646F-43D4-BD72-794982922EF9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A92A6D3F-ECBE-42B7-83CB-7F46EB824CF0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6F628054-156D-47E7-9CED-9B12E82A6980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1F207B1B-3A02-462F-914F-C063124044E5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832AAB98-AF27-4445-83EA-A08E7FD643AB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586A7DA6-5939-42D7-9CA4-08CFD42A2647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9AA823F1-9FDF-45FB-9A46-49203AC406A4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5A6C4B86-4DBB-4405-923A-27E56E972125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A404F60C-38F6-4E51-997C-8963D53BF42C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8CCC5B01-CFB2-470D-B0C3-2683C1DD69F1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107950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CCF72A9B-C38B-499E-A96C-18E5D9767BBE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A3A0F3F9-18F3-4D55-AE8B-A9C26099C5F9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107950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FD78C3D2-6DA5-42AC-A129-9112ADF2E3DC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4137C664-F69A-48CE-ACBE-E020CF1D62E9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107950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E699E49C-5AB4-4119-A71A-008BD37CBD1F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A39039FA-8A12-4DAE-8906-F958D43E6DA2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E38A4E68-5EE7-4645-96B4-5534D7B75972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8D7BA983-34C8-414D-AA6D-6DEE2033346C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576A9BD2-116A-4F6C-8E28-F5AC18A78239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120650</xdr:rowOff>
    </xdr:to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3B936E15-73B2-4BAB-858D-D69C9830AA06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B27014B-73DE-4CED-9A4F-3B094CE58BB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C8A3E0F-9BF4-4A41-AF55-9FA74469ECA3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1F5BAB28-2F79-4A9B-B968-23ED9B99E6FE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9D10372-E6FA-4719-A4B8-16DF0C60120A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CA35A7AF-586E-41C4-8566-FF0585B7AF01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7AD89D91-C6AD-4462-A1FD-3639025AF17A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CA6B313E-041D-4148-943B-38816187AAC0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8CC6E2D9-4D07-49F3-89D4-981DF7593291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2C2685E6-344E-4EF4-934C-F946F281BADA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9E22E22D-C506-49E4-98AD-D0E5D30B0C2B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7441ACFF-CAF2-44DA-9928-81A7C238575E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58C9E947-BA57-4D5A-B01D-7C013BE08E64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89923157-F9B5-4300-A8F6-21BD78891A7B}"/>
            </a:ext>
          </a:extLst>
        </xdr:cNvPr>
        <xdr:cNvSpPr>
          <a:spLocks noChangeAspect="1" noChangeArrowheads="1"/>
        </xdr:cNvSpPr>
      </xdr:nvSpPr>
      <xdr:spPr bwMode="auto">
        <a:xfrm>
          <a:off x="882650" y="5524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ADC5E4B-6A8B-47C5-9985-D0CA724EB58E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122078B-F354-4D4C-BFE9-76E9205046E3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3395338-0B11-4B73-AD15-EDDA74463687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D869F8F4-02C5-46C8-AF31-7CBBEED14039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3BB128E0-AAC5-49B2-8E58-FFCE3D63A212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FC4A7677-0667-4BE1-8A67-99F3DE5C044B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DF1F8526-26F1-4F68-B12C-C1BBFD0EA2DC}"/>
            </a:ext>
          </a:extLst>
        </xdr:cNvPr>
        <xdr:cNvSpPr>
          <a:spLocks noChangeAspect="1" noChangeArrowheads="1"/>
        </xdr:cNvSpPr>
      </xdr:nvSpPr>
      <xdr:spPr bwMode="auto">
        <a:xfrm>
          <a:off x="16192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BFB07B8D-8CB3-4E90-8491-AA12FB50D2C8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39B5F5EE-C20A-4856-88C0-08D7E59A9C86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4901A76D-0E11-431D-9881-8A704F971FCD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13832884-F854-4B76-BAD9-4BEF48C67ABA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2D43E5F2-7D2E-4588-8358-5E5687DAAAFB}"/>
            </a:ext>
          </a:extLst>
        </xdr:cNvPr>
        <xdr:cNvSpPr>
          <a:spLocks noChangeAspect="1" noChangeArrowheads="1"/>
        </xdr:cNvSpPr>
      </xdr:nvSpPr>
      <xdr:spPr bwMode="auto">
        <a:xfrm>
          <a:off x="16192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80457C9-AB6E-48D9-BEA6-5334A30F3D8C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9400066-D392-432D-AD2A-BD23CF3F9F2A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AA5CF0AE-95A1-4839-B4F5-AF06DA64BC10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D824B8A1-DA45-417C-8ADE-0D3ABFB0851D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182937E7-C683-4F57-A78A-AD70C003618B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5EEFDB55-5962-45E3-8171-AC0DD8174C8A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F881C661-71F0-4764-AE7F-8E57E000A4C4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75B4F587-68EB-4D85-94EC-4D6AD2685158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AB3E3FCC-13AC-492C-923C-3FBDDA9079E5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C310F144-2366-4104-97AC-0F85473A2425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A2FCF6D8-DE42-4E4A-9AB5-27BF8BE3123E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56AABBE7-E56C-4755-A005-B61DD8A4C280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27DCD20F-D5C7-4DB3-8675-798E3A9CEF51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EBF9DC0E-0A45-4E95-9578-7BEE5C5CF301}"/>
            </a:ext>
          </a:extLst>
        </xdr:cNvPr>
        <xdr:cNvSpPr>
          <a:spLocks noChangeAspect="1" noChangeArrowheads="1"/>
        </xdr:cNvSpPr>
      </xdr:nvSpPr>
      <xdr:spPr bwMode="auto">
        <a:xfrm>
          <a:off x="3810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05D13B85-2EA3-46E3-80D5-14B3F226BBD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AEA42C0-7613-40F5-8F52-E33C9F14B0A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6AFAC662-2AA6-411D-9BC2-0E57D03AF18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88900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F0941AEA-998C-4DB7-835A-EEF45DA57CAB}"/>
            </a:ext>
          </a:extLst>
        </xdr:cNvPr>
        <xdr:cNvSpPr>
          <a:spLocks noChangeAspect="1" noChangeArrowheads="1"/>
        </xdr:cNvSpPr>
      </xdr:nvSpPr>
      <xdr:spPr bwMode="auto">
        <a:xfrm>
          <a:off x="38100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1449826-3FBA-4496-910F-BEE6A07E95A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463F13B-0362-4063-AC01-A65BA6F48357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B18A813B-906A-47D8-8DCD-1302E3D202D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7A416D5B-33BC-4D97-9908-AEA2A87E462C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650DED63-27B4-472D-8348-0F0FDB9D093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28374CD-6203-48DC-8609-557F6BFDB001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2394B05-D6B3-4BBE-8A2A-1EC393A1C9D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6879C5C9-9059-44DB-9D44-84D66E0012F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9DD0FDAC-42A5-44A6-AF7A-DD83209852FE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8C3A443-C91D-462B-83AF-2991692570B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28302FA3-6CAA-47F7-BE06-3CC5F9132EE4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426C2F55-5CAB-4675-9735-DEA6CC7A02E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F5EC9F8-30A4-4318-9AFC-418A755B7873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DD279D45-8C64-47F9-9DCF-AACBDCA6955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F12F3910-2D43-44C7-A40C-1C6EC4C0156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832D7F44-354D-4E2F-9197-D4739FFF4434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A47B3AC4-4170-447C-8BEB-8FFF05A09DA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98FD3E74-59CE-4675-A588-6C040F4CD4BD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22DEABEE-A6E0-42DE-9050-34CC7620CB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689643A5-7502-4613-A7A3-AAA5464F3C50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36751334-01E2-4657-9DDF-AFDDF34A5A0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505F3191-F113-4DFD-AF06-3095CDEE080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C0EBF1DC-AC4D-4DEB-B048-452F5F2DC76A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32F6CBF4-CEBC-4FF8-AE7D-49AEDA4F7D4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92CF0578-468F-4B11-9020-608473219D31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8DE5653B-C697-4C1F-A47C-0FE6B5FE864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5</xdr:row>
      <xdr:rowOff>44450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0D3ACDB3-02DD-4CCC-BCC2-CDB892DA6BEC}"/>
            </a:ext>
          </a:extLst>
        </xdr:cNvPr>
        <xdr:cNvSpPr>
          <a:spLocks noChangeAspect="1" noChangeArrowheads="1"/>
        </xdr:cNvSpPr>
      </xdr:nvSpPr>
      <xdr:spPr bwMode="auto">
        <a:xfrm>
          <a:off x="552450" y="552450"/>
          <a:ext cx="30480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F7E870F7-21F5-4934-9CEE-F9C8DAE545F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3CFF7F35-E5DE-4ECC-B03E-B0A5DD766EB6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D9FC6C53-98A7-4303-ABAA-9A4C0AE2FD94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D98FEA8A-9297-489A-B54D-12E25025737D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051B1B6-E893-4234-8D8B-7AC1D607421C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1D2D0E50-F3BC-49EB-AB03-E7E5D2FECACB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36BF24EE-20C9-4020-87D7-18855FDAA2C3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7CDF2E0F-00E3-45C7-A6E1-0788A9B44379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006E8207-78FD-42DD-9930-C79116300C51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60AA9413-2D1B-42E2-82C3-EBF026BF5E5F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13352CF6-4F71-4DEC-A566-51A164AB3828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5FB01ABB-F17E-47D3-BF3F-82DDFBA46905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00A43F02-B14C-4CEF-822D-1BA5E66C9A62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FC112CE0-3D3C-4808-8744-04B0EDCD46AF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37F93DBF-16AD-40FC-B3F3-3582DFC909A0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3053B89E-E882-4A31-91D6-F4E033E5E015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513BDCA1-A6A1-43CA-9BFE-2756258F727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8FC0857A-2B91-4628-B499-DF1A8122DD0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88900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C645D58C-568A-4624-8841-9410883C6850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E69C2F2-BCFE-4433-9E7E-78E3EED1FFC2}"/>
            </a:ext>
          </a:extLst>
        </xdr:cNvPr>
        <xdr:cNvSpPr>
          <a:spLocks noChangeAspect="1" noChangeArrowheads="1"/>
        </xdr:cNvSpPr>
      </xdr:nvSpPr>
      <xdr:spPr bwMode="auto">
        <a:xfrm>
          <a:off x="39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9056262-1CE5-41B3-BB34-8552139DCCEC}"/>
            </a:ext>
          </a:extLst>
        </xdr:cNvPr>
        <xdr:cNvSpPr>
          <a:spLocks noChangeAspect="1" noChangeArrowheads="1"/>
        </xdr:cNvSpPr>
      </xdr:nvSpPr>
      <xdr:spPr bwMode="auto">
        <a:xfrm>
          <a:off x="393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E6A1E2BD-0502-40AE-BD71-63B4D0750C70}"/>
            </a:ext>
          </a:extLst>
        </xdr:cNvPr>
        <xdr:cNvSpPr>
          <a:spLocks noChangeAspect="1" noChangeArrowheads="1"/>
        </xdr:cNvSpPr>
      </xdr:nvSpPr>
      <xdr:spPr bwMode="auto">
        <a:xfrm>
          <a:off x="39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7A5EA72C-E27D-4AB4-A16B-25B32C6FA461}"/>
            </a:ext>
          </a:extLst>
        </xdr:cNvPr>
        <xdr:cNvSpPr>
          <a:spLocks noChangeAspect="1" noChangeArrowheads="1"/>
        </xdr:cNvSpPr>
      </xdr:nvSpPr>
      <xdr:spPr bwMode="auto">
        <a:xfrm>
          <a:off x="393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D1A6D23-743C-47E8-820A-70C2432F58B6}"/>
            </a:ext>
          </a:extLst>
        </xdr:cNvPr>
        <xdr:cNvSpPr>
          <a:spLocks noChangeAspect="1" noChangeArrowheads="1"/>
        </xdr:cNvSpPr>
      </xdr:nvSpPr>
      <xdr:spPr bwMode="auto">
        <a:xfrm>
          <a:off x="39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3B787F2D-5719-4CE9-BB89-3AFB3523B59C}"/>
            </a:ext>
          </a:extLst>
        </xdr:cNvPr>
        <xdr:cNvSpPr>
          <a:spLocks noChangeAspect="1" noChangeArrowheads="1"/>
        </xdr:cNvSpPr>
      </xdr:nvSpPr>
      <xdr:spPr bwMode="auto">
        <a:xfrm>
          <a:off x="393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13B94F33-022D-4122-987C-0EDB9F468046}"/>
            </a:ext>
          </a:extLst>
        </xdr:cNvPr>
        <xdr:cNvSpPr>
          <a:spLocks noChangeAspect="1" noChangeArrowheads="1"/>
        </xdr:cNvSpPr>
      </xdr:nvSpPr>
      <xdr:spPr bwMode="auto">
        <a:xfrm>
          <a:off x="39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1C859941-5A21-41C8-8B23-172E8CCB194F}"/>
            </a:ext>
          </a:extLst>
        </xdr:cNvPr>
        <xdr:cNvSpPr>
          <a:spLocks noChangeAspect="1" noChangeArrowheads="1"/>
        </xdr:cNvSpPr>
      </xdr:nvSpPr>
      <xdr:spPr bwMode="auto">
        <a:xfrm>
          <a:off x="39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21D7B6AA-08CA-4883-AFF2-E834C5BE42A8}"/>
            </a:ext>
          </a:extLst>
        </xdr:cNvPr>
        <xdr:cNvSpPr>
          <a:spLocks noChangeAspect="1" noChangeArrowheads="1"/>
        </xdr:cNvSpPr>
      </xdr:nvSpPr>
      <xdr:spPr bwMode="auto">
        <a:xfrm>
          <a:off x="393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298CBB1D-38F9-4353-9663-0E1AFD8F0397}"/>
            </a:ext>
          </a:extLst>
        </xdr:cNvPr>
        <xdr:cNvSpPr>
          <a:spLocks noChangeAspect="1" noChangeArrowheads="1"/>
        </xdr:cNvSpPr>
      </xdr:nvSpPr>
      <xdr:spPr bwMode="auto">
        <a:xfrm>
          <a:off x="39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D3387477-D671-46C5-A899-0A2463384799}"/>
            </a:ext>
          </a:extLst>
        </xdr:cNvPr>
        <xdr:cNvSpPr>
          <a:spLocks noChangeAspect="1" noChangeArrowheads="1"/>
        </xdr:cNvSpPr>
      </xdr:nvSpPr>
      <xdr:spPr bwMode="auto">
        <a:xfrm>
          <a:off x="393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6C9BFBFE-368F-411C-9DBB-488D1F3A7162}"/>
            </a:ext>
          </a:extLst>
        </xdr:cNvPr>
        <xdr:cNvSpPr>
          <a:spLocks noChangeAspect="1" noChangeArrowheads="1"/>
        </xdr:cNvSpPr>
      </xdr:nvSpPr>
      <xdr:spPr bwMode="auto">
        <a:xfrm>
          <a:off x="39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617D0455-58A7-40D2-B091-6ADE0C8498A3}"/>
            </a:ext>
          </a:extLst>
        </xdr:cNvPr>
        <xdr:cNvSpPr>
          <a:spLocks noChangeAspect="1" noChangeArrowheads="1"/>
        </xdr:cNvSpPr>
      </xdr:nvSpPr>
      <xdr:spPr bwMode="auto">
        <a:xfrm>
          <a:off x="393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57753FA3-7C42-4BF0-BE54-188A02849E20}"/>
            </a:ext>
          </a:extLst>
        </xdr:cNvPr>
        <xdr:cNvSpPr>
          <a:spLocks noChangeAspect="1" noChangeArrowheads="1"/>
        </xdr:cNvSpPr>
      </xdr:nvSpPr>
      <xdr:spPr bwMode="auto">
        <a:xfrm>
          <a:off x="39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81FEA967-4ECB-44C6-9607-B4E614956ED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92640EC-4178-4518-B63C-F98F6B1702B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EF503C68-102A-4409-B758-CC517CBA7D4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35F854B8-A4E9-40BB-A82E-03AB5B43C91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A8A44C03-30D6-45A5-A18D-027757C27FA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BE8DDF31-6E53-4BAE-93C1-F230F4F7875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7DAAA115-1F82-4925-9DD4-468AB557968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A69B6C73-BBEA-44B0-B1D3-ABAEA2C3430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C2973CA1-2895-4555-85F0-8693A31564B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A64D49CD-E796-4585-9FEF-26EC6B99546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159599EF-AE9F-4163-AAE9-3359052312B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FEE67071-3EE4-46CF-A55D-94DDD6A3FB3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52FD7BFD-EE65-46F2-A84A-B4D9F978D68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F67CAFEE-0BE0-4C35-850D-B65C9E55D28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451E8275-7392-47A9-9226-F830B7848CA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158750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55AF1523-4302-41C5-A4FE-A38F53C810F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DB7961AD-99AF-45F3-9641-5B52B94A56AD}"/>
            </a:ext>
          </a:extLst>
        </xdr:cNvPr>
        <xdr:cNvSpPr>
          <a:spLocks noChangeAspect="1" noChangeArrowheads="1"/>
        </xdr:cNvSpPr>
      </xdr:nvSpPr>
      <xdr:spPr bwMode="auto">
        <a:xfrm>
          <a:off x="1174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928FCC9E-DC39-4693-AF17-BF41CDD78A97}"/>
            </a:ext>
          </a:extLst>
        </xdr:cNvPr>
        <xdr:cNvSpPr>
          <a:spLocks noChangeAspect="1" noChangeArrowheads="1"/>
        </xdr:cNvSpPr>
      </xdr:nvSpPr>
      <xdr:spPr bwMode="auto">
        <a:xfrm>
          <a:off x="1174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4DF7C5A7-A3F5-4F67-82DD-A121BFCE3378}"/>
            </a:ext>
          </a:extLst>
        </xdr:cNvPr>
        <xdr:cNvSpPr>
          <a:spLocks noChangeAspect="1" noChangeArrowheads="1"/>
        </xdr:cNvSpPr>
      </xdr:nvSpPr>
      <xdr:spPr bwMode="auto">
        <a:xfrm>
          <a:off x="1174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147864FA-C2B6-421C-9543-36872EC90EEE}"/>
            </a:ext>
          </a:extLst>
        </xdr:cNvPr>
        <xdr:cNvSpPr>
          <a:spLocks noChangeAspect="1" noChangeArrowheads="1"/>
        </xdr:cNvSpPr>
      </xdr:nvSpPr>
      <xdr:spPr bwMode="auto">
        <a:xfrm>
          <a:off x="1174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20A1C973-E01E-4BAD-B092-1FEFC88A9E9A}"/>
            </a:ext>
          </a:extLst>
        </xdr:cNvPr>
        <xdr:cNvSpPr>
          <a:spLocks noChangeAspect="1" noChangeArrowheads="1"/>
        </xdr:cNvSpPr>
      </xdr:nvSpPr>
      <xdr:spPr bwMode="auto">
        <a:xfrm>
          <a:off x="1174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F8CADA0E-9481-4B71-843F-D5B7A92F35B0}"/>
            </a:ext>
          </a:extLst>
        </xdr:cNvPr>
        <xdr:cNvSpPr>
          <a:spLocks noChangeAspect="1" noChangeArrowheads="1"/>
        </xdr:cNvSpPr>
      </xdr:nvSpPr>
      <xdr:spPr bwMode="auto">
        <a:xfrm>
          <a:off x="1174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DA79082C-EB21-4F22-9CA1-EE1D70F04526}"/>
            </a:ext>
          </a:extLst>
        </xdr:cNvPr>
        <xdr:cNvSpPr>
          <a:spLocks noChangeAspect="1" noChangeArrowheads="1"/>
        </xdr:cNvSpPr>
      </xdr:nvSpPr>
      <xdr:spPr bwMode="auto">
        <a:xfrm>
          <a:off x="1174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15318F85-73A1-41E2-9FCC-A0E2AFFF2EDB}"/>
            </a:ext>
          </a:extLst>
        </xdr:cNvPr>
        <xdr:cNvSpPr>
          <a:spLocks noChangeAspect="1" noChangeArrowheads="1"/>
        </xdr:cNvSpPr>
      </xdr:nvSpPr>
      <xdr:spPr bwMode="auto">
        <a:xfrm>
          <a:off x="1174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78405D34-D36C-419D-A4FC-BEB9FAABF419}"/>
            </a:ext>
          </a:extLst>
        </xdr:cNvPr>
        <xdr:cNvSpPr>
          <a:spLocks noChangeAspect="1" noChangeArrowheads="1"/>
        </xdr:cNvSpPr>
      </xdr:nvSpPr>
      <xdr:spPr bwMode="auto">
        <a:xfrm>
          <a:off x="1174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E5D2B55-B751-4393-8B6F-EF6DA3C75389}"/>
            </a:ext>
          </a:extLst>
        </xdr:cNvPr>
        <xdr:cNvSpPr>
          <a:spLocks noChangeAspect="1" noChangeArrowheads="1"/>
        </xdr:cNvSpPr>
      </xdr:nvSpPr>
      <xdr:spPr bwMode="auto">
        <a:xfrm>
          <a:off x="1174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C813BA40-D1C7-464D-BA82-D3760CA29FB6}"/>
            </a:ext>
          </a:extLst>
        </xdr:cNvPr>
        <xdr:cNvSpPr>
          <a:spLocks noChangeAspect="1" noChangeArrowheads="1"/>
        </xdr:cNvSpPr>
      </xdr:nvSpPr>
      <xdr:spPr bwMode="auto">
        <a:xfrm>
          <a:off x="1174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775E9C55-1917-416C-9C43-942DBDA181A8}"/>
            </a:ext>
          </a:extLst>
        </xdr:cNvPr>
        <xdr:cNvSpPr>
          <a:spLocks noChangeAspect="1" noChangeArrowheads="1"/>
        </xdr:cNvSpPr>
      </xdr:nvSpPr>
      <xdr:spPr bwMode="auto">
        <a:xfrm>
          <a:off x="1174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61E07BDB-AE68-42F2-97BC-79E6F3950BE8}"/>
            </a:ext>
          </a:extLst>
        </xdr:cNvPr>
        <xdr:cNvSpPr>
          <a:spLocks noChangeAspect="1" noChangeArrowheads="1"/>
        </xdr:cNvSpPr>
      </xdr:nvSpPr>
      <xdr:spPr bwMode="auto">
        <a:xfrm>
          <a:off x="11747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80F574E0-C459-490D-A24E-AA790E78D542}"/>
            </a:ext>
          </a:extLst>
        </xdr:cNvPr>
        <xdr:cNvSpPr>
          <a:spLocks noChangeAspect="1" noChangeArrowheads="1"/>
        </xdr:cNvSpPr>
      </xdr:nvSpPr>
      <xdr:spPr bwMode="auto">
        <a:xfrm>
          <a:off x="11747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146050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A5A52455-9E8F-401B-9A1B-CB3BD102EEB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146050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A3FAE1BE-4658-4EC4-ADFF-A0B88269EB0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146050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1B7F5FAD-364A-4B67-BAA0-93231A0B3A2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107950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DFDFCD64-0B20-4194-A9AD-C6DC3474C050}"/>
            </a:ext>
          </a:extLst>
        </xdr:cNvPr>
        <xdr:cNvSpPr>
          <a:spLocks noChangeAspect="1" noChangeArrowheads="1"/>
        </xdr:cNvSpPr>
      </xdr:nvSpPr>
      <xdr:spPr bwMode="auto">
        <a:xfrm>
          <a:off x="11747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9FAE2D6E-9E5A-4C4E-9F80-C3DAEED9140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A1237403-4437-49B3-B6A7-2B81123C26EF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58206AE8-8DE4-4DAE-85FE-D94A85D1702B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A0D70EB3-7A34-475F-A091-953AF4226457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00AABBD5-6CC7-4103-BC58-110E89D5D6D2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8B78FF15-DA4C-4654-8534-AF63B5758250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4B961E90-17AF-4CBC-AD08-70C0CCD3B14C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C2082A71-6FF5-4AC9-85F5-B6ADA1FBA3B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B3F60137-5349-4E39-AF50-6F428150DF27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BFB3F6C0-A637-426D-B9A3-BCF81B848ACF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7F3072CB-B2C8-4317-AC5B-D89B1B4FEE94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BD740C72-27D9-481A-9439-75FB70D1ED2C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0E8E8870-1317-4701-BED4-B28C8FEF207B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42CC01EA-12CA-43B8-B1C2-689C3C9A592D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1DE9997F-97BB-4D23-A745-2419051AE702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D62BFE3C-FDD4-4D4F-A3E7-0C2E3963223C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F51F076A-0455-490A-A360-4B851B2D430F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557D83E3-7EA3-47F6-8106-1AD77C12DBBC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D6E292B-420E-487D-B1D2-8194F1761E5A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4482186C-4565-4D47-A066-DDEF66BB1616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6EAA7689-5FA9-47CC-A2AE-3669B6DD26C7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7EB3A59F-1DFC-4081-8684-86FFDDAB96E6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A0259AA1-3085-4F24-976A-7361F599B406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968505E4-BB68-49F8-9CB5-3B6460EBA8F0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7E91E240-0597-4196-9436-177FBE8E17D2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550BCE71-0B1A-4415-93BC-0B090651D922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DC7A8409-BEFE-4519-A75F-FAE93661B195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60FDE37A-9FDA-4D03-B550-20D9D6971621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6DAE82AD-71CC-4FC1-AFCB-DFF815C0D5C7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50800</xdr:rowOff>
    </xdr:to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C47AA9C9-8E9E-4A4B-BF84-878F0CC998BF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CEA6ADA2-950D-4EBD-BA2B-90B2FFAA54E4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CDB3AA6D-A7D8-42E0-9279-7A7EAEB4DBE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DB21D027-35B4-44E6-9B67-EECEB4DE74F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117" name="AutoShape 1">
          <a:extLst>
            <a:ext uri="{FF2B5EF4-FFF2-40B4-BE49-F238E27FC236}">
              <a16:creationId xmlns:a16="http://schemas.microsoft.com/office/drawing/2014/main" id="{1A3D05CD-A0CC-4EDA-A042-E37B9448AEE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118" name="AutoShape 1">
          <a:extLst>
            <a:ext uri="{FF2B5EF4-FFF2-40B4-BE49-F238E27FC236}">
              <a16:creationId xmlns:a16="http://schemas.microsoft.com/office/drawing/2014/main" id="{BCB19005-4B22-42AA-B90B-DDFB85F74E0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119" name="AutoShape 1">
          <a:extLst>
            <a:ext uri="{FF2B5EF4-FFF2-40B4-BE49-F238E27FC236}">
              <a16:creationId xmlns:a16="http://schemas.microsoft.com/office/drawing/2014/main" id="{F242B468-45F1-4EDF-AE40-68E57A07A8F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120" name="AutoShape 1">
          <a:extLst>
            <a:ext uri="{FF2B5EF4-FFF2-40B4-BE49-F238E27FC236}">
              <a16:creationId xmlns:a16="http://schemas.microsoft.com/office/drawing/2014/main" id="{D647DDF1-30C1-4CD3-9E2D-7964FFBBC5CD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121" name="AutoShape 1">
          <a:extLst>
            <a:ext uri="{FF2B5EF4-FFF2-40B4-BE49-F238E27FC236}">
              <a16:creationId xmlns:a16="http://schemas.microsoft.com/office/drawing/2014/main" id="{D4436712-3890-47FD-AC8E-E7405AEF373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122" name="AutoShape 1">
          <a:extLst>
            <a:ext uri="{FF2B5EF4-FFF2-40B4-BE49-F238E27FC236}">
              <a16:creationId xmlns:a16="http://schemas.microsoft.com/office/drawing/2014/main" id="{27E7099E-2940-40C6-99AE-58B419A824C5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123" name="AutoShape 1">
          <a:extLst>
            <a:ext uri="{FF2B5EF4-FFF2-40B4-BE49-F238E27FC236}">
              <a16:creationId xmlns:a16="http://schemas.microsoft.com/office/drawing/2014/main" id="{2FDEDB00-057B-4167-9419-4AF7801954C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124" name="AutoShape 1">
          <a:extLst>
            <a:ext uri="{FF2B5EF4-FFF2-40B4-BE49-F238E27FC236}">
              <a16:creationId xmlns:a16="http://schemas.microsoft.com/office/drawing/2014/main" id="{5E07F0B2-4FB5-48E5-B92E-DEE2192FCF9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125" name="AutoShape 1">
          <a:extLst>
            <a:ext uri="{FF2B5EF4-FFF2-40B4-BE49-F238E27FC236}">
              <a16:creationId xmlns:a16="http://schemas.microsoft.com/office/drawing/2014/main" id="{DE7D14F5-ACE6-44DD-9A5B-3C0C9DDFCA7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38100</xdr:rowOff>
    </xdr:to>
    <xdr:sp macro="" textlink="">
      <xdr:nvSpPr>
        <xdr:cNvPr id="126" name="AutoShape 1">
          <a:extLst>
            <a:ext uri="{FF2B5EF4-FFF2-40B4-BE49-F238E27FC236}">
              <a16:creationId xmlns:a16="http://schemas.microsoft.com/office/drawing/2014/main" id="{ABFD7732-A743-4631-AD78-A6DB83994456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50800</xdr:rowOff>
    </xdr:to>
    <xdr:sp macro="" textlink="">
      <xdr:nvSpPr>
        <xdr:cNvPr id="127" name="AutoShape 1">
          <a:extLst>
            <a:ext uri="{FF2B5EF4-FFF2-40B4-BE49-F238E27FC236}">
              <a16:creationId xmlns:a16="http://schemas.microsoft.com/office/drawing/2014/main" id="{1F0F8E87-75EC-4A40-8057-777A9645C208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38100</xdr:rowOff>
    </xdr:to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BB7A98FC-C888-4377-A22C-DAFCB282DE97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38100</xdr:rowOff>
    </xdr:to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A8AC7E04-E4AE-4B66-828E-9309540359EC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37</xdr:row>
      <xdr:rowOff>38100</xdr:rowOff>
    </xdr:to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9B4F4311-F2A8-41D4-BB2A-812BA0BAD256}"/>
            </a:ext>
          </a:extLst>
        </xdr:cNvPr>
        <xdr:cNvSpPr>
          <a:spLocks noChangeAspect="1" noChangeArrowheads="1"/>
        </xdr:cNvSpPr>
      </xdr:nvSpPr>
      <xdr:spPr bwMode="auto">
        <a:xfrm>
          <a:off x="0" y="64008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304800</xdr:colOff>
      <xdr:row>37</xdr:row>
      <xdr:rowOff>0</xdr:rowOff>
    </xdr:to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91255711-434F-4A6C-B1F2-A23BDDE050E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64008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9BB67A77-8243-4A77-A8AF-A9539699562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7F23025A-9896-4623-975B-91962C743FC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34" name="AutoShape 1">
          <a:extLst>
            <a:ext uri="{FF2B5EF4-FFF2-40B4-BE49-F238E27FC236}">
              <a16:creationId xmlns:a16="http://schemas.microsoft.com/office/drawing/2014/main" id="{EBACD9CC-9B12-4EF1-9A86-BAB6FE84CF1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35" name="AutoShape 1">
          <a:extLst>
            <a:ext uri="{FF2B5EF4-FFF2-40B4-BE49-F238E27FC236}">
              <a16:creationId xmlns:a16="http://schemas.microsoft.com/office/drawing/2014/main" id="{E6C50BCC-166C-4C56-854A-FC221438AEB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36" name="AutoShape 1">
          <a:extLst>
            <a:ext uri="{FF2B5EF4-FFF2-40B4-BE49-F238E27FC236}">
              <a16:creationId xmlns:a16="http://schemas.microsoft.com/office/drawing/2014/main" id="{52629357-0C50-41F8-BB15-BABE3B406AA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37" name="AutoShape 1">
          <a:extLst>
            <a:ext uri="{FF2B5EF4-FFF2-40B4-BE49-F238E27FC236}">
              <a16:creationId xmlns:a16="http://schemas.microsoft.com/office/drawing/2014/main" id="{4653FD8C-48A6-4D6E-BEFA-92FB64D0562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38" name="AutoShape 1">
          <a:extLst>
            <a:ext uri="{FF2B5EF4-FFF2-40B4-BE49-F238E27FC236}">
              <a16:creationId xmlns:a16="http://schemas.microsoft.com/office/drawing/2014/main" id="{5051C151-79B6-4F13-B3F7-C7421EB6157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39" name="AutoShape 1">
          <a:extLst>
            <a:ext uri="{FF2B5EF4-FFF2-40B4-BE49-F238E27FC236}">
              <a16:creationId xmlns:a16="http://schemas.microsoft.com/office/drawing/2014/main" id="{D8332BB6-F21A-47CC-BDDF-D2D62C6F559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40" name="AutoShape 1">
          <a:extLst>
            <a:ext uri="{FF2B5EF4-FFF2-40B4-BE49-F238E27FC236}">
              <a16:creationId xmlns:a16="http://schemas.microsoft.com/office/drawing/2014/main" id="{ECF0187E-745D-4869-97B8-CA4B9D53AF0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41" name="AutoShape 1">
          <a:extLst>
            <a:ext uri="{FF2B5EF4-FFF2-40B4-BE49-F238E27FC236}">
              <a16:creationId xmlns:a16="http://schemas.microsoft.com/office/drawing/2014/main" id="{C987F415-94CD-4BAF-BDAD-F8ED6697A80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42" name="AutoShape 1">
          <a:extLst>
            <a:ext uri="{FF2B5EF4-FFF2-40B4-BE49-F238E27FC236}">
              <a16:creationId xmlns:a16="http://schemas.microsoft.com/office/drawing/2014/main" id="{36517F9B-E901-4255-8073-C7D9543FEA5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43" name="AutoShape 1">
          <a:extLst>
            <a:ext uri="{FF2B5EF4-FFF2-40B4-BE49-F238E27FC236}">
              <a16:creationId xmlns:a16="http://schemas.microsoft.com/office/drawing/2014/main" id="{2D141ED9-484D-490F-8DC2-3EE50CE8CCF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44" name="AutoShape 1">
          <a:extLst>
            <a:ext uri="{FF2B5EF4-FFF2-40B4-BE49-F238E27FC236}">
              <a16:creationId xmlns:a16="http://schemas.microsoft.com/office/drawing/2014/main" id="{3F6B444B-2D35-4364-9378-E68A20EEE92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45" name="AutoShape 1">
          <a:extLst>
            <a:ext uri="{FF2B5EF4-FFF2-40B4-BE49-F238E27FC236}">
              <a16:creationId xmlns:a16="http://schemas.microsoft.com/office/drawing/2014/main" id="{9A500473-D176-46A2-80C3-A5AA5D34B4E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D5A9EF11-86A1-4640-8DDC-7A93BD01A76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0A0F68EA-FAB5-4EC5-A615-41AF3221FDE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6D8E1619-B1BF-4EB5-94F3-0A8154816D77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6937D973-99D4-4993-83BD-919102CE96D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6D1E455A-609E-48EE-B7C7-EBA20714C226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DF3341E2-84F3-45A4-ACC8-C0233FCE8D38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52" name="AutoShape 1">
          <a:extLst>
            <a:ext uri="{FF2B5EF4-FFF2-40B4-BE49-F238E27FC236}">
              <a16:creationId xmlns:a16="http://schemas.microsoft.com/office/drawing/2014/main" id="{2A1BEFA3-5238-4CC1-8160-B0608BF62BF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53" name="AutoShape 1">
          <a:extLst>
            <a:ext uri="{FF2B5EF4-FFF2-40B4-BE49-F238E27FC236}">
              <a16:creationId xmlns:a16="http://schemas.microsoft.com/office/drawing/2014/main" id="{ABD46F1B-9161-4129-BA22-15CDF8139F1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96430D8E-A78E-4A90-BF2B-F357435ED25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55" name="AutoShape 1">
          <a:extLst>
            <a:ext uri="{FF2B5EF4-FFF2-40B4-BE49-F238E27FC236}">
              <a16:creationId xmlns:a16="http://schemas.microsoft.com/office/drawing/2014/main" id="{0BEDB56D-4908-4B76-93E8-2EBB8912EDB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56" name="AutoShape 1">
          <a:extLst>
            <a:ext uri="{FF2B5EF4-FFF2-40B4-BE49-F238E27FC236}">
              <a16:creationId xmlns:a16="http://schemas.microsoft.com/office/drawing/2014/main" id="{FD1F864D-370A-4CE5-AE0E-1577275A33C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57" name="AutoShape 1">
          <a:extLst>
            <a:ext uri="{FF2B5EF4-FFF2-40B4-BE49-F238E27FC236}">
              <a16:creationId xmlns:a16="http://schemas.microsoft.com/office/drawing/2014/main" id="{A01DF73B-4629-473A-BB88-1DAE5671B09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58" name="AutoShape 1">
          <a:extLst>
            <a:ext uri="{FF2B5EF4-FFF2-40B4-BE49-F238E27FC236}">
              <a16:creationId xmlns:a16="http://schemas.microsoft.com/office/drawing/2014/main" id="{7F942CB0-C262-479F-A86D-349C33A0EA9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59" name="AutoShape 1">
          <a:extLst>
            <a:ext uri="{FF2B5EF4-FFF2-40B4-BE49-F238E27FC236}">
              <a16:creationId xmlns:a16="http://schemas.microsoft.com/office/drawing/2014/main" id="{00647634-B526-4561-BBFE-1EB1ED8F9245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60" name="AutoShape 1">
          <a:extLst>
            <a:ext uri="{FF2B5EF4-FFF2-40B4-BE49-F238E27FC236}">
              <a16:creationId xmlns:a16="http://schemas.microsoft.com/office/drawing/2014/main" id="{E106D895-985B-4387-8B32-4728FAF131C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61" name="AutoShape 1">
          <a:extLst>
            <a:ext uri="{FF2B5EF4-FFF2-40B4-BE49-F238E27FC236}">
              <a16:creationId xmlns:a16="http://schemas.microsoft.com/office/drawing/2014/main" id="{73830425-E47F-4298-86F8-93ACC0ABF51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162" name="AutoShape 1">
          <a:extLst>
            <a:ext uri="{FF2B5EF4-FFF2-40B4-BE49-F238E27FC236}">
              <a16:creationId xmlns:a16="http://schemas.microsoft.com/office/drawing/2014/main" id="{82945973-F19A-4FA4-845F-250085878A5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163" name="AutoShape 1">
          <a:extLst>
            <a:ext uri="{FF2B5EF4-FFF2-40B4-BE49-F238E27FC236}">
              <a16:creationId xmlns:a16="http://schemas.microsoft.com/office/drawing/2014/main" id="{1B4A8A1D-A48B-48E1-8916-60F5F90BCDE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164" name="AutoShape 1">
          <a:extLst>
            <a:ext uri="{FF2B5EF4-FFF2-40B4-BE49-F238E27FC236}">
              <a16:creationId xmlns:a16="http://schemas.microsoft.com/office/drawing/2014/main" id="{31C2DCC0-4C66-4B0B-AB06-32754425B50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292100"/>
    <xdr:sp macro="" textlink="">
      <xdr:nvSpPr>
        <xdr:cNvPr id="165" name="AutoShape 1">
          <a:extLst>
            <a:ext uri="{FF2B5EF4-FFF2-40B4-BE49-F238E27FC236}">
              <a16:creationId xmlns:a16="http://schemas.microsoft.com/office/drawing/2014/main" id="{ED6A352D-35CD-46DD-BB60-5D4058BB3088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88FA029-35DA-409D-BC5E-B4B6840ACA78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1FE9C14-CF39-4A30-BE5B-C5D05E2CCB9F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BDA9A3C5-A652-4E74-ACE7-25C8B40FA645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2C2E0334-C771-46FC-8CE9-E4D1AEE7290A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B9C93C03-1798-4688-B80F-5D560D3CA3C9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6844E26-CEDD-452D-AB4A-5E075658D9C5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59BBCB4-1B79-41D6-95A9-725D8F9E3F7F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20871D52-2FD8-4EC9-9943-175B185D2436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AC6A817D-58F8-4AB0-8565-FD4434966B34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18FB6A01-9756-48FB-9EBC-8486F2F957C0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9FB257C7-495C-486F-A2C8-00538D0C3472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5E2C3CF6-9EAE-4A54-B6D5-A817D26E7A82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CB53BAF-8696-440D-9EA0-B5F3C17368C0}"/>
            </a:ext>
          </a:extLst>
        </xdr:cNvPr>
        <xdr:cNvSpPr>
          <a:spLocks noChangeAspect="1" noChangeArrowheads="1"/>
        </xdr:cNvSpPr>
      </xdr:nvSpPr>
      <xdr:spPr bwMode="auto">
        <a:xfrm>
          <a:off x="15113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86399008-8B68-48E3-8360-EDDBA7C679FF}"/>
            </a:ext>
          </a:extLst>
        </xdr:cNvPr>
        <xdr:cNvSpPr>
          <a:spLocks noChangeAspect="1" noChangeArrowheads="1"/>
        </xdr:cNvSpPr>
      </xdr:nvSpPr>
      <xdr:spPr bwMode="auto">
        <a:xfrm>
          <a:off x="1511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9BA1BABA-3686-4026-9131-045DDD5D7BC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960AB9A4-4D8A-4743-B5F5-D3E084FBF4E7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C5B75A47-09FF-4B42-99A8-462DCEC5A60F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96499343-0F13-42BB-8353-8532771A49D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59481A6A-BFCC-438D-945A-8A9478C7B184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99F38014-3A0F-4243-9175-E612BB789EE7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E8235C6B-F967-40CB-A8C9-2BFE362FA3E3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D3A94150-8EC9-4791-83A5-37C1F8062622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D7DF876A-733A-40B7-911F-504143BC7F01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22E71DC0-FA91-4E29-848D-E1809801A2AF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A2A58DD8-D336-4288-B2C3-ABD0A239FE86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455D251E-1C1D-41B6-B4EC-0A13E7A5ADA0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FAF8AE7A-8340-483B-926F-0047F33ACEBA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C8FF97F7-82D0-468B-89F7-EA4960FFADC0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CCB57833-32DE-4A7A-A9AF-2DD348ED6767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50800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2429B622-E4FA-4A1D-A2A8-E033FC52CDA5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264E2176-DCE4-40C4-B9D1-83FB42BA73D8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CCB63B4E-9007-4023-8626-5E422BEA451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C6B6007A-1F8F-4E23-B768-27A56B5F805D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E3C83BC9-9A0B-40BE-A7B2-1DFEE888895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9AECA62A-7644-4EE8-8971-C394D5ED6768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BA285028-B814-422F-8254-DD48D0B1091F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71232EBA-9440-4C5C-84B1-0BA1685A768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8CD1E8ED-7D4C-49D1-8685-610041C804F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CA37C3C7-D0DE-4D95-8189-1F6BFC657D0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FEDAEAB1-5959-4EE9-8933-F6AA4CA9BDC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C5EF89FE-56D5-4129-9A85-0CA2AD43E23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1DCDF60A-8F5E-4A3D-9AEF-22C65468BED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38100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E249F4D9-7A0F-4610-B9E7-4229D419547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50800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8AD186F1-6A73-4FD5-B762-52989490018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7A902859-AE28-4A88-A4E9-F44E6007AA04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401F6041-AA76-4280-A122-53106AC1EE90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34</xdr:row>
      <xdr:rowOff>38100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81BBF3C4-D151-461D-9CB8-DAE70307CCD0}"/>
            </a:ext>
          </a:extLst>
        </xdr:cNvPr>
        <xdr:cNvSpPr>
          <a:spLocks noChangeAspect="1" noChangeArrowheads="1"/>
        </xdr:cNvSpPr>
      </xdr:nvSpPr>
      <xdr:spPr bwMode="auto">
        <a:xfrm>
          <a:off x="0" y="57404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34</xdr:row>
      <xdr:rowOff>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258EA829-DBF7-4069-B51A-B8D55099571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57404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38A8660B-15D6-47B1-AED9-C5DC8C3A81E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B85AC566-2D39-4641-BF7A-4C27B1E6DE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501962B3-4701-47D3-AA1C-5D1C909AF57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F9C17506-9C85-49F1-B3DB-44BF3646165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EAE1BE4-2DF4-46D1-8412-51026D26126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9F1D5B45-4B7C-4335-B57C-CB8333DBCB1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20A4694D-7B38-40E3-96F7-26C10FD9B08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B993E77C-9C71-42BF-9C73-49FA5EF163F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65C97297-5BB3-41CD-A334-63E257EA52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61F7DE6C-8780-4023-B256-D75735A4230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DAE3584D-BACC-48BD-BD19-B402FA740DF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EC3A7B3B-5E65-4FB2-8FC5-4B2F8F8CDE7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B2029C99-7AA0-4AC8-A6DF-F2AFEC46CC8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11AC92D2-457E-485C-9C98-87B89FC41BD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D37840E6-6872-4359-95C9-02CEB5FAEC0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4290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FF1B5663-6944-444E-AA62-FC4C3376AF5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F6008E5F-1928-406E-828B-3DFEAD0E5776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8C74C31A-449C-417A-9658-F4C85BC9C99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24B00BF2-258E-474B-BA89-16825A42C302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FA238759-69DC-4657-824E-E1CC298731F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C8DA73C3-D0FE-4D97-A3FF-CE8432FBBDA1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34DA12EC-632E-4E1F-8574-3D03FA2B9CC0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92C35887-3F74-43B1-9609-DB337A0EC7EC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CED63F17-99A6-4706-8303-F1557608D3A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00CA3064-A020-457D-9B25-B1BB7391A4ED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DE7C8C7A-D87D-498E-A56D-587A1D456479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AFE636D-8FDA-4386-BE74-F25973DF975E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43E5E825-CFA0-47CA-81B7-6421875A9C5B}"/>
            </a:ext>
          </a:extLst>
        </xdr:cNvPr>
        <xdr:cNvSpPr>
          <a:spLocks noChangeAspect="1" noChangeArrowheads="1"/>
        </xdr:cNvSpPr>
      </xdr:nvSpPr>
      <xdr:spPr bwMode="auto">
        <a:xfrm>
          <a:off x="229235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0DDD2150-0293-483D-84EB-3C9E2A72026A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7CD42913-9ECC-458D-B73C-62C12DEBCA0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91D21F59-AE6E-4562-8938-132593FE879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3020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064E237E-75B2-4F74-8CB0-7900D92471A5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29210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A8587B5D-A5CB-454D-A618-5533A610D593}"/>
            </a:ext>
          </a:extLst>
        </xdr:cNvPr>
        <xdr:cNvSpPr>
          <a:spLocks noChangeAspect="1" noChangeArrowheads="1"/>
        </xdr:cNvSpPr>
      </xdr:nvSpPr>
      <xdr:spPr bwMode="auto">
        <a:xfrm>
          <a:off x="2292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A08B5C2-75DD-4D9F-AC1F-C04050330C4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3C44CC2-0FEB-435A-91B1-889CC9449ECD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FD414E1C-D1C5-4180-8644-33E1ED331CCE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A6CC2E2-1136-4911-91DE-D7A92B0B286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18C5316-5AF4-4288-AC21-8588E60C0CDC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A06DAFAF-AF14-450E-BEE3-0234CB028A93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45BDBD66-D868-4616-9999-E59997723161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45F86D4E-F1CC-4B73-9E2B-20C2109CC04D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D033D70B-FB6B-4EB8-BBC3-0BBF201C845B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443C51BA-3ED6-4DFB-88C1-12D7EC699FC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D7F00FF7-EBFE-48F2-8AF6-CDB46384B86A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DEB98854-A0EE-47C9-BA32-98A538119477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AEC20E2-975A-4014-B162-CE0E7A72038C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BB6D62C0-BCBF-42C9-A07E-4E762A5C1545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C2BC2C9-6547-4111-A5B4-C8928031211D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21D077D-EEF6-4344-A139-94858443EE22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8F82C909-1C71-4723-900F-6C08FBE64297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CCAB473B-4207-4FEE-99F4-BFB752587B7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1571541-FCF8-48A2-A355-3BCF1182EC14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C6A6AA5-D887-4B59-817B-A3D57AE9E11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1ECD2920-2DFB-4324-9835-11CE224D2A4B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56A7CD58-6F1A-4DBF-8F7C-EB82FE835A78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97D1C3D2-F340-4BB6-8718-E2E95BF255EF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CDC0A4A7-FAE2-4C41-BB1B-95BB08E61C89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CDC419F1-1E1E-469D-AA5B-1DBC285462F9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70D7EC92-F50A-4912-A32A-14BD5BDADB77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729846F3-7052-4F09-AB78-C4BE40109A72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6FF04DEE-45FB-4EFF-8479-DD033D6C4904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71167CD0-4E69-45AF-93B7-519BDAD5DCD8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7CED89A4-4F10-4904-AB80-BDA0DE084091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9F954DB9-BA0E-48E4-8EFE-CE88FD05403D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7EF6790A-B229-4B5A-BC7D-1EEAFF6A4194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FBE0B374-B2F0-4312-91FD-4E577BC5796C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99D077A6-3FA7-4AD2-8D13-0C14FD32E185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A17510CD-CFA5-4962-B07E-D778349022FC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2E675FAD-FC63-4C06-AC20-16CEC6150588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F3A3C717-DD6C-45AE-9DC1-E85AB02B4E5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16A52282-9883-4010-B346-E9E2A1DF8DB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376B7E0E-9A07-40DF-A36E-941C037AB55A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125A402-DA8F-4B4A-B129-A6D4C18EED9F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107950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684707DA-6382-4F5C-A0F4-88A6DBA1A668}"/>
            </a:ext>
          </a:extLst>
        </xdr:cNvPr>
        <xdr:cNvSpPr>
          <a:spLocks noChangeAspect="1" noChangeArrowheads="1"/>
        </xdr:cNvSpPr>
      </xdr:nvSpPr>
      <xdr:spPr bwMode="auto">
        <a:xfrm>
          <a:off x="552450" y="495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120650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C9361FEB-8218-4869-8AD9-4DBE404C08F5}"/>
            </a:ext>
          </a:extLst>
        </xdr:cNvPr>
        <xdr:cNvSpPr>
          <a:spLocks noChangeAspect="1" noChangeArrowheads="1"/>
        </xdr:cNvSpPr>
      </xdr:nvSpPr>
      <xdr:spPr bwMode="auto">
        <a:xfrm>
          <a:off x="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D671D1A4-68EB-4828-9C6F-F4AE69FF688A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B62133D-8559-4D26-A2E6-6136F5D2F4E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001EBC9B-7714-4885-A414-147F9C426F42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5102526C-9667-4FF4-9031-CE2C3FC6DAB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F7A36F06-7271-416E-8C47-8BDA117B0EE5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1F8D3F83-2471-4674-933B-3F4E1703315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6A909CD2-2A2E-4295-8C0A-4808915F3772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7659D876-87C6-4B4F-BA3F-C5F31459240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49B159EB-EF53-48AC-99C2-04C84CF59C9E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EBCCE3BF-FAB5-4913-A4DE-9C6C73A7C20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FD41D9B-2F6D-4838-BD0A-34DB0B6FF027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BAF5154A-8273-4CFF-9EC9-457AB548B4E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41FC67A4-E5D4-48F6-AE0E-0E9CA535454A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CFB1E3FE-FB3E-4EAC-9189-287018F0B2F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9AB79A75-1828-4E95-96B8-FDE66B72E4B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033779A3-ACD9-4C5F-8144-5584DCF479D1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FC96F731-654E-4858-A9FF-FCAA00A4BC5A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C20B0C52-0AA4-4BBC-8782-9CDA329FFF4F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E1DFDFB0-41EA-48C9-B271-54DF6E504C4F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70645422-BB77-4CBC-B54E-9317575C5E13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A7D5AE4F-4759-43DF-AE03-A9EC0EF80FB1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D46919FE-9427-497E-92DF-0D0A0E15EE91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CB6D021D-03F3-40DC-9BAF-AEEB8946C88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165B0FFE-1476-4306-825F-093193C80B9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64F393F0-3E7C-4D30-AD73-6C7A2AD5B0D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C119C999-252A-4452-B8CF-3FD5F414F41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146050</xdr:rowOff>
    </xdr:to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2F1DF0B5-A3A0-44B0-8DFB-03B332B2938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1</xdr:row>
      <xdr:rowOff>158750</xdr:rowOff>
    </xdr:to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E456902F-824B-4CC9-9C71-DEF2D5E27A11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DF91189B-8C43-4CB6-B972-6C4D74912818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C55D5330-E6F0-45FC-9CD7-3865005F34C4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FBD07BEA-0234-4C69-BF0F-B2B835399815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4E513462-69BA-4AF3-AE2E-2208309061C8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0D329576-9B9E-4C99-8AE2-8A83F0A16CD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77ED1CCE-F6CC-497D-AE4C-7371539833C5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59DDA73D-A01D-4BE7-A832-5AD7519D5922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388C0C96-297D-4045-94BD-ED01E965876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B0E4740D-5114-4262-992D-C2577D209CF1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628574A6-F6C1-4FC3-80A6-62BC360B1928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35CBD3F7-8FE7-4EDD-8C63-5C2B27CB0625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158750</xdr:rowOff>
    </xdr:to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233AF2FB-05A7-4CAE-AD3C-94A4F78D1E42}"/>
            </a:ext>
          </a:extLst>
        </xdr:cNvPr>
        <xdr:cNvSpPr>
          <a:spLocks noChangeAspect="1" noChangeArrowheads="1"/>
        </xdr:cNvSpPr>
      </xdr:nvSpPr>
      <xdr:spPr bwMode="auto">
        <a:xfrm>
          <a:off x="876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146050</xdr:rowOff>
    </xdr:to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5FB7CB8E-1A3A-487F-B9E9-41DEC219CF73}"/>
            </a:ext>
          </a:extLst>
        </xdr:cNvPr>
        <xdr:cNvSpPr>
          <a:spLocks noChangeAspect="1" noChangeArrowheads="1"/>
        </xdr:cNvSpPr>
      </xdr:nvSpPr>
      <xdr:spPr bwMode="auto">
        <a:xfrm>
          <a:off x="876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3660B163-3612-40F5-8B89-757D6A721E2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815AF647-CE17-4707-9BDC-E60A3BF45F2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F8305DBA-0E14-4649-83C9-D71FF8D439F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3A360F2E-279C-4284-9BF8-6E6299FC6F0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4CA14714-3851-41DF-B055-D6BD5B8761C7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17DD83CA-F3B9-41E4-B550-4EE16D02828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403D76D0-CAF7-4B36-AAE4-698E14E6C00E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D2709F8F-AC3B-497D-A0F6-0478C603420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79344015-19CC-4CC1-AA90-EB1F169C881E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164CFE4F-33A8-4A45-8D91-D9005687A226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F16D72E7-08E3-4A87-AF8C-8DE1D452B39D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4E2D5578-D5D1-4ACF-90A4-3B99D6BCC63F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FDA86A42-CCD6-4F8A-8861-8DDBA06AC833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967AD029-AD62-4790-97D5-D591CFFC22BF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09F6D806-C09E-4007-9814-96A53E09DCB3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0</xdr:row>
      <xdr:rowOff>0</xdr:rowOff>
    </xdr:from>
    <xdr:ext cx="304800" cy="34290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7E0373C8-4A6F-486C-BC1E-40B929B56F3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49AA9550-3B87-47DC-8609-556204571699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B9AE0054-912F-4A39-956E-698FD8396D58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B3AF7FF7-7EE4-4533-BE67-4BFA0C43651E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3F01008E-F598-429A-B6D2-849A16153B85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DD31CB93-A428-4EDD-8CEB-891A0D74E371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0208118A-01A3-4704-BF41-747EF754BFE4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1DEBC05A-AB10-4E53-947D-A93F1E6DAC03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31881964-5920-47B7-9545-7D3E340A5AE4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164997A0-2BD7-4949-87D8-47DE37267BC9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46A0060D-F7CE-405B-ADF1-3F0894E659B8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D4ACCC11-B3CC-4424-AF75-2F276755E036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0</xdr:row>
      <xdr:rowOff>0</xdr:rowOff>
    </xdr:from>
    <xdr:ext cx="304800" cy="342900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E78FFBA1-2E56-474A-AFC9-6FE9950C317C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0"/>
          <a:ext cx="30480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</xdr:row>
      <xdr:rowOff>0</xdr:rowOff>
    </xdr:from>
    <xdr:ext cx="304800" cy="330200"/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0ABDB7BE-C926-41EC-BAE5-508F45FEC6EF}"/>
            </a:ext>
          </a:extLst>
        </xdr:cNvPr>
        <xdr:cNvSpPr>
          <a:spLocks noChangeAspect="1" noChangeArrowheads="1"/>
        </xdr:cNvSpPr>
      </xdr:nvSpPr>
      <xdr:spPr bwMode="auto">
        <a:xfrm>
          <a:off x="100330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A9230760-5832-4F67-B4AF-19747C61F987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08F02F6F-FE9E-4E54-AE0C-6A3A9D8C8A92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304800" cy="330200"/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349A82B8-AA8E-4F4A-B28E-72FF5BCFDFC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65100"/>
          <a:ext cx="304800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CF282-138F-4657-A5BC-561CAD5C6B3B}">
  <dimension ref="A1:H15"/>
  <sheetViews>
    <sheetView topLeftCell="C1" workbookViewId="0">
      <selection activeCell="C19" sqref="C19"/>
    </sheetView>
  </sheetViews>
  <sheetFormatPr baseColWidth="10" defaultColWidth="9.1796875" defaultRowHeight="11.5" x14ac:dyDescent="0.25"/>
  <cols>
    <col min="1" max="1" width="7.90625" style="1" customWidth="1"/>
    <col min="2" max="2" width="12.54296875" style="1" customWidth="1"/>
    <col min="3" max="3" width="79.90625" style="1" bestFit="1" customWidth="1"/>
    <col min="4" max="4" width="17.1796875" style="1" customWidth="1"/>
    <col min="5" max="5" width="21.453125" style="1" bestFit="1" customWidth="1"/>
    <col min="6" max="6" width="9.1796875" style="1"/>
    <col min="7" max="8" width="10.1796875" style="1" bestFit="1" customWidth="1"/>
    <col min="9" max="9" width="9.1796875" style="1"/>
    <col min="10" max="11" width="10.81640625" style="1" bestFit="1" customWidth="1"/>
    <col min="12" max="16384" width="9.1796875" style="1"/>
  </cols>
  <sheetData>
    <row r="1" spans="1:8" customFormat="1" ht="14.5" x14ac:dyDescent="0.35">
      <c r="A1" s="1"/>
      <c r="B1" s="70" t="s">
        <v>41</v>
      </c>
      <c r="C1" s="70"/>
      <c r="D1" s="70"/>
      <c r="E1" s="16"/>
    </row>
    <row r="2" spans="1:8" customFormat="1" ht="14.5" x14ac:dyDescent="0.35">
      <c r="A2" s="1"/>
      <c r="B2" s="70" t="s">
        <v>42</v>
      </c>
      <c r="C2" s="70"/>
      <c r="D2" s="70"/>
      <c r="E2" s="1"/>
    </row>
    <row r="3" spans="1:8" customFormat="1" ht="14.5" x14ac:dyDescent="0.35">
      <c r="A3" s="1"/>
      <c r="B3" s="70" t="s">
        <v>43</v>
      </c>
      <c r="C3" s="71"/>
      <c r="D3" s="71"/>
      <c r="E3" s="1"/>
    </row>
    <row r="4" spans="1:8" customFormat="1" ht="24" x14ac:dyDescent="0.35">
      <c r="A4" s="22" t="s">
        <v>44</v>
      </c>
      <c r="B4" s="23" t="s">
        <v>45</v>
      </c>
      <c r="C4" s="23" t="s">
        <v>46</v>
      </c>
      <c r="D4" s="24" t="s">
        <v>6</v>
      </c>
      <c r="E4" s="25" t="s">
        <v>47</v>
      </c>
    </row>
    <row r="5" spans="1:8" customFormat="1" ht="14.5" x14ac:dyDescent="0.35">
      <c r="A5" s="26">
        <v>1</v>
      </c>
      <c r="B5" s="27">
        <v>45664</v>
      </c>
      <c r="C5" s="28" t="s">
        <v>48</v>
      </c>
      <c r="D5" s="29">
        <v>5000</v>
      </c>
      <c r="E5" s="10" t="s">
        <v>9</v>
      </c>
    </row>
    <row r="6" spans="1:8" customFormat="1" ht="14.5" x14ac:dyDescent="0.35">
      <c r="A6" s="26">
        <f t="shared" ref="A6:A13" si="0">+A5+1</f>
        <v>2</v>
      </c>
      <c r="B6" s="27">
        <v>45673</v>
      </c>
      <c r="C6" s="28" t="s">
        <v>49</v>
      </c>
      <c r="D6" s="29">
        <v>55000</v>
      </c>
      <c r="E6" s="10" t="s">
        <v>9</v>
      </c>
    </row>
    <row r="7" spans="1:8" customFormat="1" ht="14.5" x14ac:dyDescent="0.35">
      <c r="A7" s="26">
        <f t="shared" si="0"/>
        <v>3</v>
      </c>
      <c r="B7" s="27">
        <v>45673</v>
      </c>
      <c r="C7" s="28" t="s">
        <v>50</v>
      </c>
      <c r="D7" s="29">
        <v>1000</v>
      </c>
      <c r="E7" s="10" t="s">
        <v>9</v>
      </c>
    </row>
    <row r="8" spans="1:8" customFormat="1" ht="14.5" x14ac:dyDescent="0.35">
      <c r="A8" s="26">
        <f t="shared" si="0"/>
        <v>4</v>
      </c>
      <c r="B8" s="27">
        <v>45678</v>
      </c>
      <c r="C8" s="28" t="s">
        <v>51</v>
      </c>
      <c r="D8" s="29">
        <v>1000</v>
      </c>
      <c r="E8" s="10" t="s">
        <v>9</v>
      </c>
    </row>
    <row r="9" spans="1:8" customFormat="1" ht="14.5" x14ac:dyDescent="0.35">
      <c r="A9" s="26">
        <f t="shared" si="0"/>
        <v>5</v>
      </c>
      <c r="B9" s="27">
        <v>45686</v>
      </c>
      <c r="C9" s="28" t="s">
        <v>52</v>
      </c>
      <c r="D9" s="29">
        <v>45250</v>
      </c>
      <c r="E9" s="10" t="s">
        <v>9</v>
      </c>
    </row>
    <row r="10" spans="1:8" customFormat="1" ht="14.5" x14ac:dyDescent="0.35">
      <c r="A10" s="26">
        <f t="shared" si="0"/>
        <v>6</v>
      </c>
      <c r="B10" s="27">
        <v>45687</v>
      </c>
      <c r="C10" s="28" t="s">
        <v>53</v>
      </c>
      <c r="D10" s="29">
        <v>26475</v>
      </c>
      <c r="E10" s="10" t="s">
        <v>9</v>
      </c>
    </row>
    <row r="11" spans="1:8" customFormat="1" ht="14.5" x14ac:dyDescent="0.35">
      <c r="A11" s="26">
        <f t="shared" si="0"/>
        <v>7</v>
      </c>
      <c r="B11" s="27">
        <v>45686</v>
      </c>
      <c r="C11" s="28" t="s">
        <v>54</v>
      </c>
      <c r="D11" s="29">
        <v>278925</v>
      </c>
      <c r="E11" s="10" t="s">
        <v>9</v>
      </c>
    </row>
    <row r="12" spans="1:8" customFormat="1" ht="14.5" x14ac:dyDescent="0.35">
      <c r="A12" s="26">
        <f t="shared" si="0"/>
        <v>8</v>
      </c>
      <c r="B12" s="27">
        <v>45688</v>
      </c>
      <c r="C12" s="28" t="s">
        <v>55</v>
      </c>
      <c r="D12" s="29">
        <v>33750</v>
      </c>
      <c r="E12" s="10" t="s">
        <v>9</v>
      </c>
    </row>
    <row r="13" spans="1:8" customFormat="1" ht="14.5" x14ac:dyDescent="0.35">
      <c r="A13" s="26">
        <f t="shared" si="0"/>
        <v>9</v>
      </c>
      <c r="B13" s="27">
        <v>45688</v>
      </c>
      <c r="C13" s="28" t="s">
        <v>56</v>
      </c>
      <c r="D13" s="29">
        <f>200+1200+1200+400+400+400</f>
        <v>3800</v>
      </c>
      <c r="E13" s="10" t="s">
        <v>9</v>
      </c>
    </row>
    <row r="14" spans="1:8" customFormat="1" ht="14.5" x14ac:dyDescent="0.35">
      <c r="A14" s="72" t="s">
        <v>57</v>
      </c>
      <c r="B14" s="73"/>
      <c r="C14" s="13"/>
      <c r="D14" s="30">
        <f>SUM(D5:D13)</f>
        <v>450200</v>
      </c>
      <c r="E14" s="1"/>
      <c r="H14" s="15"/>
    </row>
    <row r="15" spans="1:8" customFormat="1" ht="14.5" x14ac:dyDescent="0.35">
      <c r="A15" s="1"/>
      <c r="B15" s="1"/>
      <c r="C15" s="1"/>
      <c r="D15" s="16"/>
      <c r="E15" s="17"/>
      <c r="F15" s="15"/>
    </row>
  </sheetData>
  <mergeCells count="4">
    <mergeCell ref="B1:D1"/>
    <mergeCell ref="B2:D2"/>
    <mergeCell ref="B3:D3"/>
    <mergeCell ref="A14:B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910D-F4F6-46D2-A6D1-4004BE5836AB}">
  <dimension ref="A1:I33"/>
  <sheetViews>
    <sheetView topLeftCell="A13" workbookViewId="0">
      <selection activeCell="F9" sqref="F9"/>
    </sheetView>
  </sheetViews>
  <sheetFormatPr baseColWidth="10" defaultColWidth="9.1796875" defaultRowHeight="11.5" x14ac:dyDescent="0.25"/>
  <cols>
    <col min="1" max="1" width="9.1796875" style="1"/>
    <col min="2" max="2" width="11.08984375" style="1" customWidth="1"/>
    <col min="3" max="3" width="64.54296875" style="1" customWidth="1"/>
    <col min="4" max="4" width="17.1796875" style="1" customWidth="1"/>
    <col min="5" max="5" width="21.453125" style="1" bestFit="1" customWidth="1"/>
    <col min="6" max="6" width="9.6328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B1" s="70" t="s">
        <v>58</v>
      </c>
      <c r="C1" s="70"/>
      <c r="D1" s="70"/>
      <c r="E1" s="1"/>
    </row>
    <row r="2" spans="1:5" customFormat="1" ht="14.5" x14ac:dyDescent="0.35">
      <c r="B2" s="70" t="s">
        <v>59</v>
      </c>
      <c r="C2" s="70"/>
      <c r="D2" s="70"/>
      <c r="E2" s="1"/>
    </row>
    <row r="3" spans="1:5" customFormat="1" ht="14.5" x14ac:dyDescent="0.35">
      <c r="B3" s="70" t="s">
        <v>60</v>
      </c>
      <c r="C3" s="70"/>
      <c r="D3" s="70"/>
      <c r="E3" s="1"/>
    </row>
    <row r="4" spans="1:5" customFormat="1" ht="14.5" x14ac:dyDescent="0.35">
      <c r="B4" s="1"/>
      <c r="C4" s="1"/>
      <c r="D4" s="1"/>
      <c r="E4" s="1"/>
    </row>
    <row r="5" spans="1:5" customFormat="1" ht="14.5" x14ac:dyDescent="0.35">
      <c r="A5" s="24" t="s">
        <v>44</v>
      </c>
      <c r="B5" s="23" t="s">
        <v>45</v>
      </c>
      <c r="C5" s="23" t="s">
        <v>5</v>
      </c>
      <c r="D5" s="24" t="s">
        <v>6</v>
      </c>
      <c r="E5" s="25" t="s">
        <v>7</v>
      </c>
    </row>
    <row r="6" spans="1:5" customFormat="1" ht="14.5" x14ac:dyDescent="0.35">
      <c r="A6" s="31">
        <v>1</v>
      </c>
      <c r="B6" s="32">
        <v>45691</v>
      </c>
      <c r="C6" s="28" t="s">
        <v>61</v>
      </c>
      <c r="D6" s="29">
        <v>20000</v>
      </c>
      <c r="E6" s="10" t="s">
        <v>9</v>
      </c>
    </row>
    <row r="7" spans="1:5" customFormat="1" ht="14.5" x14ac:dyDescent="0.35">
      <c r="A7" s="31">
        <f>1+A6</f>
        <v>2</v>
      </c>
      <c r="B7" s="32">
        <v>45691</v>
      </c>
      <c r="C7" s="28" t="s">
        <v>11</v>
      </c>
      <c r="D7" s="29">
        <v>1000</v>
      </c>
      <c r="E7" s="10" t="s">
        <v>9</v>
      </c>
    </row>
    <row r="8" spans="1:5" customFormat="1" ht="14.5" x14ac:dyDescent="0.35">
      <c r="A8" s="31" t="s">
        <v>62</v>
      </c>
      <c r="B8" s="32">
        <v>45699</v>
      </c>
      <c r="C8" s="28" t="s">
        <v>63</v>
      </c>
      <c r="D8" s="29">
        <v>1167000</v>
      </c>
      <c r="E8" s="10" t="s">
        <v>9</v>
      </c>
    </row>
    <row r="9" spans="1:5" customFormat="1" ht="14.5" x14ac:dyDescent="0.35">
      <c r="A9" s="31">
        <v>8</v>
      </c>
      <c r="B9" s="32">
        <v>45699</v>
      </c>
      <c r="C9" s="28" t="s">
        <v>64</v>
      </c>
      <c r="D9" s="29">
        <v>161400</v>
      </c>
      <c r="E9" s="10" t="s">
        <v>9</v>
      </c>
    </row>
    <row r="10" spans="1:5" customFormat="1" ht="14.5" x14ac:dyDescent="0.35">
      <c r="A10" s="31">
        <f t="shared" ref="A10:A24" si="0">1+A9</f>
        <v>9</v>
      </c>
      <c r="B10" s="32">
        <v>45701</v>
      </c>
      <c r="C10" s="28" t="s">
        <v>65</v>
      </c>
      <c r="D10" s="29">
        <v>192700</v>
      </c>
      <c r="E10" s="10" t="s">
        <v>9</v>
      </c>
    </row>
    <row r="11" spans="1:5" customFormat="1" ht="14.5" x14ac:dyDescent="0.35">
      <c r="A11" s="31">
        <f t="shared" si="0"/>
        <v>10</v>
      </c>
      <c r="B11" s="32">
        <v>45702</v>
      </c>
      <c r="C11" s="28" t="s">
        <v>66</v>
      </c>
      <c r="D11" s="29">
        <v>214500</v>
      </c>
      <c r="E11" s="10" t="s">
        <v>9</v>
      </c>
    </row>
    <row r="12" spans="1:5" customFormat="1" ht="14.5" x14ac:dyDescent="0.35">
      <c r="A12" s="31">
        <f t="shared" si="0"/>
        <v>11</v>
      </c>
      <c r="B12" s="32">
        <v>45702</v>
      </c>
      <c r="C12" s="28" t="s">
        <v>67</v>
      </c>
      <c r="D12" s="29">
        <v>214500</v>
      </c>
      <c r="E12" s="10" t="s">
        <v>9</v>
      </c>
    </row>
    <row r="13" spans="1:5" customFormat="1" ht="14.5" x14ac:dyDescent="0.35">
      <c r="A13" s="31">
        <f t="shared" si="0"/>
        <v>12</v>
      </c>
      <c r="B13" s="32">
        <v>45702</v>
      </c>
      <c r="C13" s="28" t="s">
        <v>68</v>
      </c>
      <c r="D13" s="29">
        <v>214500</v>
      </c>
      <c r="E13" s="10" t="s">
        <v>9</v>
      </c>
    </row>
    <row r="14" spans="1:5" customFormat="1" ht="14.5" x14ac:dyDescent="0.35">
      <c r="A14" s="31">
        <f t="shared" si="0"/>
        <v>13</v>
      </c>
      <c r="B14" s="32">
        <v>45702</v>
      </c>
      <c r="C14" s="28" t="s">
        <v>69</v>
      </c>
      <c r="D14" s="29">
        <v>3750</v>
      </c>
      <c r="E14" s="10" t="s">
        <v>9</v>
      </c>
    </row>
    <row r="15" spans="1:5" customFormat="1" ht="14.5" x14ac:dyDescent="0.35">
      <c r="A15" s="31">
        <f t="shared" si="0"/>
        <v>14</v>
      </c>
      <c r="B15" s="32">
        <v>45702</v>
      </c>
      <c r="C15" s="28" t="s">
        <v>70</v>
      </c>
      <c r="D15" s="29">
        <v>4800</v>
      </c>
      <c r="E15" s="10" t="s">
        <v>9</v>
      </c>
    </row>
    <row r="16" spans="1:5" customFormat="1" ht="14.5" x14ac:dyDescent="0.35">
      <c r="A16" s="31">
        <f>1+A15</f>
        <v>15</v>
      </c>
      <c r="B16" s="32">
        <v>45702</v>
      </c>
      <c r="C16" s="28" t="s">
        <v>71</v>
      </c>
      <c r="D16" s="29">
        <v>43600</v>
      </c>
      <c r="E16" s="10" t="s">
        <v>9</v>
      </c>
    </row>
    <row r="17" spans="1:9" customFormat="1" ht="14.5" x14ac:dyDescent="0.35">
      <c r="A17" s="31">
        <f t="shared" si="0"/>
        <v>16</v>
      </c>
      <c r="B17" s="32">
        <v>45705</v>
      </c>
      <c r="C17" s="28" t="s">
        <v>72</v>
      </c>
      <c r="D17" s="29">
        <v>55000</v>
      </c>
      <c r="E17" s="10" t="s">
        <v>9</v>
      </c>
    </row>
    <row r="18" spans="1:9" customFormat="1" ht="14.5" x14ac:dyDescent="0.35">
      <c r="A18" s="31">
        <f t="shared" si="0"/>
        <v>17</v>
      </c>
      <c r="B18" s="32">
        <v>45706</v>
      </c>
      <c r="C18" s="28" t="s">
        <v>73</v>
      </c>
      <c r="D18" s="29">
        <v>750000</v>
      </c>
      <c r="E18" s="10" t="s">
        <v>9</v>
      </c>
    </row>
    <row r="19" spans="1:9" customFormat="1" ht="14.5" x14ac:dyDescent="0.35">
      <c r="A19" s="31">
        <f t="shared" si="0"/>
        <v>18</v>
      </c>
      <c r="B19" s="32">
        <v>45706</v>
      </c>
      <c r="C19" s="28" t="s">
        <v>74</v>
      </c>
      <c r="D19" s="29">
        <v>500</v>
      </c>
      <c r="E19" s="10" t="s">
        <v>9</v>
      </c>
    </row>
    <row r="20" spans="1:9" customFormat="1" ht="14.5" x14ac:dyDescent="0.35">
      <c r="A20" s="31">
        <f t="shared" si="0"/>
        <v>19</v>
      </c>
      <c r="B20" s="32">
        <v>45707</v>
      </c>
      <c r="C20" s="28" t="s">
        <v>75</v>
      </c>
      <c r="D20" s="29">
        <v>295200</v>
      </c>
      <c r="E20" s="10" t="s">
        <v>9</v>
      </c>
    </row>
    <row r="21" spans="1:9" customFormat="1" ht="14.5" x14ac:dyDescent="0.35">
      <c r="A21" s="31">
        <f t="shared" si="0"/>
        <v>20</v>
      </c>
      <c r="B21" s="32">
        <v>45707</v>
      </c>
      <c r="C21" s="28" t="s">
        <v>76</v>
      </c>
      <c r="D21" s="29">
        <v>7000</v>
      </c>
      <c r="E21" s="10" t="s">
        <v>9</v>
      </c>
    </row>
    <row r="22" spans="1:9" customFormat="1" ht="14.5" x14ac:dyDescent="0.35">
      <c r="A22" s="31">
        <f t="shared" si="0"/>
        <v>21</v>
      </c>
      <c r="B22" s="32">
        <v>45715</v>
      </c>
      <c r="C22" s="28" t="s">
        <v>77</v>
      </c>
      <c r="D22" s="29">
        <v>2000</v>
      </c>
      <c r="E22" s="10" t="s">
        <v>9</v>
      </c>
    </row>
    <row r="23" spans="1:9" customFormat="1" ht="14.5" x14ac:dyDescent="0.35">
      <c r="A23" s="31">
        <f t="shared" si="0"/>
        <v>22</v>
      </c>
      <c r="B23" s="27">
        <v>45716</v>
      </c>
      <c r="C23" s="28" t="s">
        <v>78</v>
      </c>
      <c r="D23" s="29">
        <v>240000</v>
      </c>
      <c r="E23" s="10" t="s">
        <v>9</v>
      </c>
    </row>
    <row r="24" spans="1:9" customFormat="1" ht="14.5" x14ac:dyDescent="0.35">
      <c r="A24" s="31">
        <f t="shared" si="0"/>
        <v>23</v>
      </c>
      <c r="B24" s="32">
        <v>45716</v>
      </c>
      <c r="C24" s="28" t="s">
        <v>79</v>
      </c>
      <c r="D24" s="29">
        <v>7700</v>
      </c>
      <c r="E24" s="10" t="s">
        <v>9</v>
      </c>
    </row>
    <row r="25" spans="1:9" customFormat="1" ht="14.5" x14ac:dyDescent="0.35">
      <c r="A25" s="33"/>
      <c r="B25" s="34"/>
      <c r="C25" s="13"/>
      <c r="D25" s="30">
        <f>SUM(D6:D24)</f>
        <v>3595150</v>
      </c>
      <c r="E25" s="1"/>
      <c r="I25" s="15"/>
    </row>
    <row r="26" spans="1:9" customFormat="1" ht="14.5" x14ac:dyDescent="0.35">
      <c r="B26" s="1"/>
      <c r="C26" s="1"/>
      <c r="D26" s="16"/>
      <c r="E26" s="17"/>
      <c r="G26" s="15"/>
    </row>
    <row r="29" spans="1:9" x14ac:dyDescent="0.25">
      <c r="E29" s="35"/>
    </row>
    <row r="32" spans="1:9" x14ac:dyDescent="0.25">
      <c r="E32" s="16"/>
    </row>
    <row r="33" spans="5:5" x14ac:dyDescent="0.25">
      <c r="E33" s="16"/>
    </row>
  </sheetData>
  <mergeCells count="3">
    <mergeCell ref="B1:D1"/>
    <mergeCell ref="B2:D2"/>
    <mergeCell ref="B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9FAA-2F72-4C9B-B52D-8380C47689D2}">
  <dimension ref="A1:I35"/>
  <sheetViews>
    <sheetView topLeftCell="A13" workbookViewId="0">
      <selection activeCell="H10" sqref="H10"/>
    </sheetView>
  </sheetViews>
  <sheetFormatPr baseColWidth="10" defaultColWidth="9.1796875" defaultRowHeight="11.5" x14ac:dyDescent="0.25"/>
  <cols>
    <col min="1" max="1" width="12.6328125" style="1" bestFit="1" customWidth="1"/>
    <col min="2" max="2" width="11.08984375" style="1" customWidth="1"/>
    <col min="3" max="3" width="64.54296875" style="1" customWidth="1"/>
    <col min="4" max="4" width="17.1796875" style="1" customWidth="1"/>
    <col min="5" max="5" width="21.453125" style="1" bestFit="1" customWidth="1"/>
    <col min="6" max="6" width="9.6328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B1" s="70" t="s">
        <v>80</v>
      </c>
      <c r="C1" s="70"/>
      <c r="D1" s="70"/>
      <c r="E1" s="1"/>
    </row>
    <row r="2" spans="1:5" customFormat="1" ht="14.5" x14ac:dyDescent="0.35">
      <c r="B2" s="70" t="s">
        <v>81</v>
      </c>
      <c r="C2" s="70"/>
      <c r="D2" s="70"/>
      <c r="E2" s="1"/>
    </row>
    <row r="3" spans="1:5" customFormat="1" ht="14.5" x14ac:dyDescent="0.35">
      <c r="B3" s="70" t="s">
        <v>82</v>
      </c>
      <c r="C3" s="70"/>
      <c r="D3" s="70"/>
      <c r="E3" s="1"/>
    </row>
    <row r="4" spans="1:5" customFormat="1" ht="14.5" x14ac:dyDescent="0.35">
      <c r="B4" s="1"/>
      <c r="C4" s="1"/>
      <c r="D4" s="1"/>
      <c r="E4" s="1"/>
    </row>
    <row r="5" spans="1:5" customFormat="1" ht="14.5" x14ac:dyDescent="0.35">
      <c r="A5" s="24" t="s">
        <v>44</v>
      </c>
      <c r="B5" s="23" t="s">
        <v>45</v>
      </c>
      <c r="C5" s="23" t="s">
        <v>5</v>
      </c>
      <c r="D5" s="24" t="s">
        <v>6</v>
      </c>
      <c r="E5" s="25" t="s">
        <v>7</v>
      </c>
    </row>
    <row r="6" spans="1:5" customFormat="1" ht="14.5" x14ac:dyDescent="0.35">
      <c r="A6" s="31">
        <v>1</v>
      </c>
      <c r="B6" s="27">
        <v>45719</v>
      </c>
      <c r="C6" s="28" t="s">
        <v>83</v>
      </c>
      <c r="D6" s="29">
        <v>20000</v>
      </c>
      <c r="E6" s="10" t="s">
        <v>9</v>
      </c>
    </row>
    <row r="7" spans="1:5" customFormat="1" ht="14.5" x14ac:dyDescent="0.35">
      <c r="A7" s="31">
        <f>+A6+1</f>
        <v>2</v>
      </c>
      <c r="B7" s="27">
        <v>45729</v>
      </c>
      <c r="C7" s="28" t="s">
        <v>84</v>
      </c>
      <c r="D7" s="29">
        <v>39000</v>
      </c>
      <c r="E7" s="10" t="s">
        <v>9</v>
      </c>
    </row>
    <row r="8" spans="1:5" customFormat="1" ht="14.5" x14ac:dyDescent="0.35">
      <c r="A8" s="31">
        <f t="shared" ref="A8:A26" si="0">+A7+1</f>
        <v>3</v>
      </c>
      <c r="B8" s="27">
        <v>45730</v>
      </c>
      <c r="C8" s="28" t="s">
        <v>85</v>
      </c>
      <c r="D8" s="29">
        <v>1000</v>
      </c>
      <c r="E8" s="10" t="s">
        <v>9</v>
      </c>
    </row>
    <row r="9" spans="1:5" customFormat="1" ht="14.5" x14ac:dyDescent="0.35">
      <c r="A9" s="31">
        <f t="shared" si="0"/>
        <v>4</v>
      </c>
      <c r="B9" s="27">
        <v>45730</v>
      </c>
      <c r="C9" s="28" t="s">
        <v>86</v>
      </c>
      <c r="D9" s="29">
        <v>15000</v>
      </c>
      <c r="E9" s="10" t="s">
        <v>9</v>
      </c>
    </row>
    <row r="10" spans="1:5" customFormat="1" ht="14.5" x14ac:dyDescent="0.35">
      <c r="A10" s="31">
        <f t="shared" si="0"/>
        <v>5</v>
      </c>
      <c r="B10" s="27">
        <v>45730</v>
      </c>
      <c r="C10" s="28" t="s">
        <v>87</v>
      </c>
      <c r="D10" s="29">
        <v>12000</v>
      </c>
      <c r="E10" s="10" t="s">
        <v>9</v>
      </c>
    </row>
    <row r="11" spans="1:5" customFormat="1" ht="14.5" x14ac:dyDescent="0.35">
      <c r="A11" s="31">
        <f t="shared" si="0"/>
        <v>6</v>
      </c>
      <c r="B11" s="27">
        <v>45730</v>
      </c>
      <c r="C11" s="28" t="s">
        <v>88</v>
      </c>
      <c r="D11" s="29">
        <v>20000</v>
      </c>
      <c r="E11" s="10" t="s">
        <v>9</v>
      </c>
    </row>
    <row r="12" spans="1:5" customFormat="1" ht="14.5" x14ac:dyDescent="0.35">
      <c r="A12" s="31">
        <f t="shared" si="0"/>
        <v>7</v>
      </c>
      <c r="B12" s="27">
        <v>45730</v>
      </c>
      <c r="C12" s="28" t="s">
        <v>89</v>
      </c>
      <c r="D12" s="29">
        <v>600</v>
      </c>
      <c r="E12" s="10" t="s">
        <v>9</v>
      </c>
    </row>
    <row r="13" spans="1:5" customFormat="1" ht="14.5" x14ac:dyDescent="0.35">
      <c r="A13" s="31">
        <f t="shared" si="0"/>
        <v>8</v>
      </c>
      <c r="B13" s="27">
        <v>45730</v>
      </c>
      <c r="C13" s="28" t="s">
        <v>90</v>
      </c>
      <c r="D13" s="29">
        <v>1500</v>
      </c>
      <c r="E13" s="10" t="s">
        <v>9</v>
      </c>
    </row>
    <row r="14" spans="1:5" customFormat="1" ht="14.5" x14ac:dyDescent="0.35">
      <c r="A14" s="31">
        <f t="shared" si="0"/>
        <v>9</v>
      </c>
      <c r="B14" s="27">
        <v>45730</v>
      </c>
      <c r="C14" s="28" t="s">
        <v>91</v>
      </c>
      <c r="D14" s="29">
        <v>5000</v>
      </c>
      <c r="E14" s="10" t="s">
        <v>9</v>
      </c>
    </row>
    <row r="15" spans="1:5" customFormat="1" ht="14.5" x14ac:dyDescent="0.35">
      <c r="A15" s="31">
        <f t="shared" si="0"/>
        <v>10</v>
      </c>
      <c r="B15" s="27">
        <v>45733</v>
      </c>
      <c r="C15" s="28" t="s">
        <v>92</v>
      </c>
      <c r="D15" s="29">
        <v>55000</v>
      </c>
      <c r="E15" s="10" t="s">
        <v>9</v>
      </c>
    </row>
    <row r="16" spans="1:5" customFormat="1" ht="14.5" x14ac:dyDescent="0.35">
      <c r="A16" s="31">
        <f>+A15+1</f>
        <v>11</v>
      </c>
      <c r="B16" s="27">
        <v>45733</v>
      </c>
      <c r="C16" s="28" t="s">
        <v>93</v>
      </c>
      <c r="D16" s="29">
        <v>29550</v>
      </c>
      <c r="E16" s="10" t="s">
        <v>9</v>
      </c>
    </row>
    <row r="17" spans="1:9" customFormat="1" ht="14.5" x14ac:dyDescent="0.35">
      <c r="A17" s="31" t="s">
        <v>94</v>
      </c>
      <c r="B17" s="27">
        <v>45733</v>
      </c>
      <c r="C17" s="10" t="s">
        <v>95</v>
      </c>
      <c r="D17" s="36">
        <v>1167000</v>
      </c>
      <c r="E17" s="10" t="s">
        <v>9</v>
      </c>
    </row>
    <row r="18" spans="1:9" customFormat="1" ht="14.5" x14ac:dyDescent="0.35">
      <c r="A18" s="31">
        <v>17</v>
      </c>
      <c r="B18" s="27">
        <v>45735</v>
      </c>
      <c r="C18" s="28" t="s">
        <v>96</v>
      </c>
      <c r="D18" s="29">
        <v>192700</v>
      </c>
      <c r="E18" s="10" t="s">
        <v>9</v>
      </c>
    </row>
    <row r="19" spans="1:9" customFormat="1" ht="14.5" x14ac:dyDescent="0.35">
      <c r="A19" s="31">
        <f t="shared" si="0"/>
        <v>18</v>
      </c>
      <c r="B19" s="27">
        <v>45735</v>
      </c>
      <c r="C19" s="28" t="s">
        <v>97</v>
      </c>
      <c r="D19" s="29">
        <v>214500</v>
      </c>
      <c r="E19" s="10" t="s">
        <v>9</v>
      </c>
    </row>
    <row r="20" spans="1:9" customFormat="1" ht="14.5" x14ac:dyDescent="0.35">
      <c r="A20" s="31">
        <f t="shared" si="0"/>
        <v>19</v>
      </c>
      <c r="B20" s="27">
        <v>45736</v>
      </c>
      <c r="C20" s="28" t="s">
        <v>98</v>
      </c>
      <c r="D20" s="29">
        <v>2500</v>
      </c>
      <c r="E20" s="10" t="s">
        <v>9</v>
      </c>
    </row>
    <row r="21" spans="1:9" customFormat="1" ht="14.5" x14ac:dyDescent="0.35">
      <c r="A21" s="31">
        <f t="shared" si="0"/>
        <v>20</v>
      </c>
      <c r="B21" s="27">
        <v>45737</v>
      </c>
      <c r="C21" s="28" t="s">
        <v>99</v>
      </c>
      <c r="D21" s="29">
        <v>5000</v>
      </c>
      <c r="E21" s="10" t="s">
        <v>9</v>
      </c>
    </row>
    <row r="22" spans="1:9" customFormat="1" ht="14.5" x14ac:dyDescent="0.35">
      <c r="A22" s="31">
        <f t="shared" si="0"/>
        <v>21</v>
      </c>
      <c r="B22" s="27">
        <v>45742</v>
      </c>
      <c r="C22" s="28" t="s">
        <v>100</v>
      </c>
      <c r="D22" s="29">
        <v>183500</v>
      </c>
      <c r="E22" s="10" t="s">
        <v>9</v>
      </c>
    </row>
    <row r="23" spans="1:9" customFormat="1" ht="14.5" x14ac:dyDescent="0.35">
      <c r="A23" s="31">
        <f>+A22+1</f>
        <v>22</v>
      </c>
      <c r="B23" s="27">
        <v>45742</v>
      </c>
      <c r="C23" s="28" t="s">
        <v>101</v>
      </c>
      <c r="D23" s="29">
        <v>1000</v>
      </c>
      <c r="E23" s="10" t="s">
        <v>9</v>
      </c>
    </row>
    <row r="24" spans="1:9" customFormat="1" ht="14.5" x14ac:dyDescent="0.35">
      <c r="A24" s="31">
        <f t="shared" si="0"/>
        <v>23</v>
      </c>
      <c r="B24" s="27">
        <v>45742</v>
      </c>
      <c r="C24" s="28" t="s">
        <v>102</v>
      </c>
      <c r="D24" s="29">
        <v>2000</v>
      </c>
      <c r="E24" s="10" t="s">
        <v>9</v>
      </c>
    </row>
    <row r="25" spans="1:9" customFormat="1" ht="14.5" x14ac:dyDescent="0.35">
      <c r="A25" s="31">
        <f t="shared" si="0"/>
        <v>24</v>
      </c>
      <c r="B25" s="27">
        <v>45744</v>
      </c>
      <c r="C25" s="28" t="s">
        <v>103</v>
      </c>
      <c r="D25" s="29">
        <v>10250</v>
      </c>
      <c r="E25" s="10" t="s">
        <v>9</v>
      </c>
    </row>
    <row r="26" spans="1:9" customFormat="1" ht="14.5" x14ac:dyDescent="0.35">
      <c r="A26" s="31">
        <f t="shared" si="0"/>
        <v>25</v>
      </c>
      <c r="B26" s="27">
        <v>45747</v>
      </c>
      <c r="C26" s="28" t="s">
        <v>104</v>
      </c>
      <c r="D26" s="29">
        <v>6100</v>
      </c>
      <c r="E26" s="10" t="s">
        <v>9</v>
      </c>
    </row>
    <row r="27" spans="1:9" customFormat="1" ht="14.5" x14ac:dyDescent="0.35">
      <c r="A27" s="33"/>
      <c r="B27" s="34"/>
      <c r="C27" s="37"/>
      <c r="D27" s="38">
        <f>SUM(D6:D26)</f>
        <v>1983200</v>
      </c>
      <c r="E27" s="1"/>
      <c r="I27" s="15"/>
    </row>
    <row r="28" spans="1:9" customFormat="1" ht="14.5" x14ac:dyDescent="0.35">
      <c r="B28" s="1"/>
      <c r="C28" s="1"/>
      <c r="D28" s="16"/>
      <c r="E28" s="17"/>
      <c r="G28" s="15"/>
    </row>
    <row r="31" spans="1:9" x14ac:dyDescent="0.25">
      <c r="E31" s="35"/>
    </row>
    <row r="34" spans="5:5" x14ac:dyDescent="0.25">
      <c r="E34" s="16"/>
    </row>
    <row r="35" spans="5:5" x14ac:dyDescent="0.25">
      <c r="E35" s="16"/>
    </row>
  </sheetData>
  <mergeCells count="3">
    <mergeCell ref="B1:D1"/>
    <mergeCell ref="B2:D2"/>
    <mergeCell ref="B3:D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1136-209F-421F-A7E0-063CA9B13909}">
  <dimension ref="A1:K48"/>
  <sheetViews>
    <sheetView topLeftCell="A22" workbookViewId="0">
      <selection activeCell="A4" sqref="A4:C4"/>
    </sheetView>
  </sheetViews>
  <sheetFormatPr baseColWidth="10" defaultColWidth="9.1796875" defaultRowHeight="11.5" x14ac:dyDescent="0.25"/>
  <cols>
    <col min="1" max="1" width="13.453125" style="1" bestFit="1" customWidth="1"/>
    <col min="2" max="2" width="12.54296875" style="1" customWidth="1"/>
    <col min="3" max="3" width="79.90625" style="1" bestFit="1" customWidth="1"/>
    <col min="4" max="4" width="17.1796875" style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11" customFormat="1" ht="14.5" x14ac:dyDescent="0.35">
      <c r="B1" s="1"/>
      <c r="C1" s="1"/>
      <c r="D1" s="1"/>
      <c r="E1" s="16"/>
    </row>
    <row r="2" spans="1:11" customFormat="1" ht="14.5" x14ac:dyDescent="0.35">
      <c r="A2" s="70" t="s">
        <v>80</v>
      </c>
      <c r="B2" s="70"/>
      <c r="C2" s="70"/>
      <c r="D2" s="1"/>
      <c r="E2" s="1"/>
      <c r="I2" s="1"/>
      <c r="J2" s="1"/>
      <c r="K2" s="1"/>
    </row>
    <row r="3" spans="1:11" customFormat="1" ht="14.5" x14ac:dyDescent="0.35">
      <c r="A3" s="70" t="s">
        <v>105</v>
      </c>
      <c r="B3" s="70"/>
      <c r="C3" s="70"/>
      <c r="D3" s="1"/>
      <c r="E3" s="1"/>
      <c r="I3" s="1"/>
      <c r="J3" s="1"/>
      <c r="K3" s="1"/>
    </row>
    <row r="4" spans="1:11" customFormat="1" ht="14.5" x14ac:dyDescent="0.35">
      <c r="A4" s="70" t="s">
        <v>106</v>
      </c>
      <c r="B4" s="70"/>
      <c r="C4" s="70"/>
      <c r="D4" s="1"/>
      <c r="E4" s="1"/>
      <c r="I4" s="1"/>
      <c r="J4" s="1"/>
      <c r="K4" s="1"/>
    </row>
    <row r="5" spans="1:11" customFormat="1" ht="14.5" x14ac:dyDescent="0.35">
      <c r="B5" s="1"/>
      <c r="C5" s="1"/>
      <c r="D5" s="1"/>
      <c r="E5" s="1"/>
    </row>
    <row r="6" spans="1:11" customFormat="1" ht="23" x14ac:dyDescent="0.35">
      <c r="A6" s="39" t="s">
        <v>107</v>
      </c>
      <c r="B6" s="39" t="s">
        <v>108</v>
      </c>
      <c r="C6" s="4" t="s">
        <v>109</v>
      </c>
      <c r="D6" s="5" t="s">
        <v>110</v>
      </c>
      <c r="E6" s="6" t="s">
        <v>7</v>
      </c>
    </row>
    <row r="7" spans="1:11" customFormat="1" ht="14.5" x14ac:dyDescent="0.35">
      <c r="A7" s="33">
        <v>1</v>
      </c>
      <c r="B7" s="32">
        <v>45748</v>
      </c>
      <c r="C7" s="28" t="s">
        <v>111</v>
      </c>
      <c r="D7" s="29">
        <v>10000</v>
      </c>
      <c r="E7" s="10" t="s">
        <v>9</v>
      </c>
    </row>
    <row r="8" spans="1:11" customFormat="1" ht="14.5" x14ac:dyDescent="0.35">
      <c r="A8" s="33">
        <f t="shared" ref="A8:A36" si="0">+A7+1</f>
        <v>2</v>
      </c>
      <c r="B8" s="32">
        <v>45748</v>
      </c>
      <c r="C8" s="28" t="s">
        <v>112</v>
      </c>
      <c r="D8" s="29">
        <v>20000</v>
      </c>
      <c r="E8" s="10" t="s">
        <v>9</v>
      </c>
    </row>
    <row r="9" spans="1:11" customFormat="1" ht="14.5" x14ac:dyDescent="0.35">
      <c r="A9" s="33">
        <f t="shared" si="0"/>
        <v>3</v>
      </c>
      <c r="B9" s="32">
        <v>45748</v>
      </c>
      <c r="C9" s="28" t="s">
        <v>113</v>
      </c>
      <c r="D9" s="29">
        <v>1000</v>
      </c>
      <c r="E9" s="10" t="s">
        <v>9</v>
      </c>
    </row>
    <row r="10" spans="1:11" customFormat="1" ht="14.5" x14ac:dyDescent="0.35">
      <c r="A10" s="33">
        <f t="shared" si="0"/>
        <v>4</v>
      </c>
      <c r="B10" s="32">
        <v>45748</v>
      </c>
      <c r="C10" s="40" t="s">
        <v>114</v>
      </c>
      <c r="D10" s="29">
        <v>500</v>
      </c>
      <c r="E10" s="10" t="s">
        <v>9</v>
      </c>
      <c r="F10" s="41"/>
    </row>
    <row r="11" spans="1:11" customFormat="1" ht="14.5" x14ac:dyDescent="0.35">
      <c r="A11" s="33">
        <f t="shared" si="0"/>
        <v>5</v>
      </c>
      <c r="B11" s="32">
        <v>45748</v>
      </c>
      <c r="C11" s="28" t="s">
        <v>115</v>
      </c>
      <c r="D11" s="29">
        <v>1000</v>
      </c>
      <c r="E11" s="10" t="s">
        <v>9</v>
      </c>
      <c r="F11" s="41"/>
    </row>
    <row r="12" spans="1:11" customFormat="1" ht="14.5" x14ac:dyDescent="0.35">
      <c r="A12" s="33">
        <f t="shared" si="0"/>
        <v>6</v>
      </c>
      <c r="B12" s="32">
        <v>45748</v>
      </c>
      <c r="C12" s="28" t="s">
        <v>87</v>
      </c>
      <c r="D12" s="29">
        <v>5200</v>
      </c>
      <c r="E12" s="10" t="s">
        <v>9</v>
      </c>
      <c r="F12" s="41"/>
    </row>
    <row r="13" spans="1:11" customFormat="1" ht="14.5" x14ac:dyDescent="0.35">
      <c r="A13" s="33">
        <f t="shared" si="0"/>
        <v>7</v>
      </c>
      <c r="B13" s="32">
        <v>45750</v>
      </c>
      <c r="C13" s="28" t="s">
        <v>116</v>
      </c>
      <c r="D13" s="29">
        <v>1050</v>
      </c>
      <c r="E13" s="10" t="s">
        <v>9</v>
      </c>
      <c r="F13" s="41"/>
    </row>
    <row r="14" spans="1:11" customFormat="1" ht="14.5" x14ac:dyDescent="0.35">
      <c r="A14" s="33">
        <f t="shared" si="0"/>
        <v>8</v>
      </c>
      <c r="B14" s="32">
        <v>45756</v>
      </c>
      <c r="C14" s="28" t="s">
        <v>117</v>
      </c>
      <c r="D14" s="29">
        <v>18300</v>
      </c>
      <c r="E14" s="10" t="s">
        <v>9</v>
      </c>
      <c r="F14" s="41"/>
    </row>
    <row r="15" spans="1:11" customFormat="1" ht="14.5" x14ac:dyDescent="0.35">
      <c r="A15" s="33" t="s">
        <v>118</v>
      </c>
      <c r="B15" s="32">
        <v>45757</v>
      </c>
      <c r="C15" s="28" t="s">
        <v>119</v>
      </c>
      <c r="D15" s="29">
        <v>1167000</v>
      </c>
      <c r="E15" s="10" t="s">
        <v>9</v>
      </c>
    </row>
    <row r="16" spans="1:11" customFormat="1" ht="14.5" x14ac:dyDescent="0.35">
      <c r="A16" s="33">
        <v>14</v>
      </c>
      <c r="B16" s="32">
        <v>45758</v>
      </c>
      <c r="C16" s="28" t="s">
        <v>120</v>
      </c>
      <c r="D16" s="29">
        <v>525300</v>
      </c>
      <c r="E16" s="10" t="s">
        <v>9</v>
      </c>
    </row>
    <row r="17" spans="1:5" customFormat="1" ht="14.5" x14ac:dyDescent="0.35">
      <c r="A17" s="33">
        <f t="shared" si="0"/>
        <v>15</v>
      </c>
      <c r="B17" s="32">
        <v>45762</v>
      </c>
      <c r="C17" s="28" t="s">
        <v>121</v>
      </c>
      <c r="D17" s="29">
        <v>214500</v>
      </c>
      <c r="E17" s="10" t="s">
        <v>9</v>
      </c>
    </row>
    <row r="18" spans="1:5" customFormat="1" ht="14.5" x14ac:dyDescent="0.35">
      <c r="A18" s="33">
        <f t="shared" si="0"/>
        <v>16</v>
      </c>
      <c r="B18" s="32">
        <v>45762</v>
      </c>
      <c r="C18" s="28" t="s">
        <v>122</v>
      </c>
      <c r="D18" s="29">
        <v>214500</v>
      </c>
      <c r="E18" s="10" t="s">
        <v>9</v>
      </c>
    </row>
    <row r="19" spans="1:5" customFormat="1" ht="14.5" x14ac:dyDescent="0.35">
      <c r="A19" s="33">
        <f t="shared" si="0"/>
        <v>17</v>
      </c>
      <c r="B19" s="32">
        <v>45762</v>
      </c>
      <c r="C19" s="28" t="s">
        <v>123</v>
      </c>
      <c r="D19" s="29">
        <v>214500</v>
      </c>
      <c r="E19" s="10" t="s">
        <v>9</v>
      </c>
    </row>
    <row r="20" spans="1:5" customFormat="1" ht="14.5" x14ac:dyDescent="0.35">
      <c r="A20" s="33">
        <f t="shared" si="0"/>
        <v>18</v>
      </c>
      <c r="B20" s="32">
        <v>45763</v>
      </c>
      <c r="C20" s="28" t="s">
        <v>124</v>
      </c>
      <c r="D20" s="29">
        <v>55000</v>
      </c>
      <c r="E20" s="10" t="s">
        <v>9</v>
      </c>
    </row>
    <row r="21" spans="1:5" customFormat="1" ht="14.5" x14ac:dyDescent="0.35">
      <c r="A21" s="33">
        <f t="shared" si="0"/>
        <v>19</v>
      </c>
      <c r="B21" s="32">
        <v>45763</v>
      </c>
      <c r="C21" s="28" t="s">
        <v>125</v>
      </c>
      <c r="D21" s="29">
        <v>32325</v>
      </c>
      <c r="E21" s="10" t="s">
        <v>9</v>
      </c>
    </row>
    <row r="22" spans="1:5" customFormat="1" ht="14.5" x14ac:dyDescent="0.35">
      <c r="A22" s="33">
        <f t="shared" si="0"/>
        <v>20</v>
      </c>
      <c r="B22" s="32">
        <v>45763</v>
      </c>
      <c r="C22" s="42" t="s">
        <v>126</v>
      </c>
      <c r="D22" s="29">
        <v>625</v>
      </c>
      <c r="E22" s="10" t="s">
        <v>9</v>
      </c>
    </row>
    <row r="23" spans="1:5" customFormat="1" ht="14.5" x14ac:dyDescent="0.35">
      <c r="A23" s="33">
        <f t="shared" si="0"/>
        <v>21</v>
      </c>
      <c r="B23" s="32">
        <v>45763</v>
      </c>
      <c r="C23" s="28" t="s">
        <v>127</v>
      </c>
      <c r="D23" s="29">
        <v>250000</v>
      </c>
      <c r="E23" s="10" t="s">
        <v>9</v>
      </c>
    </row>
    <row r="24" spans="1:5" customFormat="1" ht="14.5" x14ac:dyDescent="0.35">
      <c r="A24" s="33">
        <f t="shared" si="0"/>
        <v>22</v>
      </c>
      <c r="B24" s="32">
        <v>45764</v>
      </c>
      <c r="C24" s="28" t="s">
        <v>128</v>
      </c>
      <c r="D24" s="29">
        <v>4000</v>
      </c>
      <c r="E24" s="10" t="s">
        <v>9</v>
      </c>
    </row>
    <row r="25" spans="1:5" customFormat="1" ht="14.5" x14ac:dyDescent="0.35">
      <c r="A25" s="33">
        <f t="shared" si="0"/>
        <v>23</v>
      </c>
      <c r="B25" s="32">
        <v>45764</v>
      </c>
      <c r="C25" s="28" t="s">
        <v>129</v>
      </c>
      <c r="D25" s="29">
        <v>3000</v>
      </c>
      <c r="E25" s="10" t="s">
        <v>9</v>
      </c>
    </row>
    <row r="26" spans="1:5" customFormat="1" ht="14.5" x14ac:dyDescent="0.35">
      <c r="A26" s="33">
        <f t="shared" si="0"/>
        <v>24</v>
      </c>
      <c r="B26" s="32">
        <v>45769</v>
      </c>
      <c r="C26" s="28" t="s">
        <v>130</v>
      </c>
      <c r="D26" s="29">
        <f>15275+5200</f>
        <v>20475</v>
      </c>
      <c r="E26" s="10" t="s">
        <v>9</v>
      </c>
    </row>
    <row r="27" spans="1:5" customFormat="1" ht="14.5" x14ac:dyDescent="0.35">
      <c r="A27" s="33">
        <f t="shared" si="0"/>
        <v>25</v>
      </c>
      <c r="B27" s="32">
        <v>45769</v>
      </c>
      <c r="C27" s="28" t="s">
        <v>131</v>
      </c>
      <c r="D27" s="29">
        <v>5000</v>
      </c>
      <c r="E27" s="10" t="s">
        <v>9</v>
      </c>
    </row>
    <row r="28" spans="1:5" customFormat="1" ht="14.5" x14ac:dyDescent="0.35">
      <c r="A28" s="33">
        <f t="shared" si="0"/>
        <v>26</v>
      </c>
      <c r="B28" s="32">
        <v>45769</v>
      </c>
      <c r="C28" s="28" t="s">
        <v>132</v>
      </c>
      <c r="D28" s="29">
        <v>719000</v>
      </c>
      <c r="E28" s="10" t="s">
        <v>9</v>
      </c>
    </row>
    <row r="29" spans="1:5" customFormat="1" ht="14.5" x14ac:dyDescent="0.35">
      <c r="A29" s="33">
        <f t="shared" si="0"/>
        <v>27</v>
      </c>
      <c r="B29" s="32">
        <v>45769</v>
      </c>
      <c r="C29" s="28" t="s">
        <v>133</v>
      </c>
      <c r="D29" s="29">
        <v>424800</v>
      </c>
      <c r="E29" s="10" t="s">
        <v>9</v>
      </c>
    </row>
    <row r="30" spans="1:5" customFormat="1" ht="14.5" x14ac:dyDescent="0.35">
      <c r="A30" s="33">
        <f t="shared" si="0"/>
        <v>28</v>
      </c>
      <c r="B30" s="32">
        <v>45770</v>
      </c>
      <c r="C30" s="28" t="s">
        <v>134</v>
      </c>
      <c r="D30" s="29">
        <v>350</v>
      </c>
      <c r="E30" s="10" t="s">
        <v>9</v>
      </c>
    </row>
    <row r="31" spans="1:5" customFormat="1" ht="14.5" x14ac:dyDescent="0.35">
      <c r="A31" s="33">
        <f t="shared" si="0"/>
        <v>29</v>
      </c>
      <c r="B31" s="32">
        <v>45775</v>
      </c>
      <c r="C31" s="28" t="s">
        <v>135</v>
      </c>
      <c r="D31" s="29">
        <v>15000</v>
      </c>
      <c r="E31" s="10" t="s">
        <v>9</v>
      </c>
    </row>
    <row r="32" spans="1:5" customFormat="1" ht="14.5" x14ac:dyDescent="0.35">
      <c r="A32" s="33">
        <f t="shared" si="0"/>
        <v>30</v>
      </c>
      <c r="B32" s="32">
        <v>45775</v>
      </c>
      <c r="C32" s="28" t="s">
        <v>136</v>
      </c>
      <c r="D32" s="29">
        <f>23000+1000</f>
        <v>24000</v>
      </c>
      <c r="E32" s="10" t="s">
        <v>9</v>
      </c>
    </row>
    <row r="33" spans="1:9" customFormat="1" ht="14.5" x14ac:dyDescent="0.35">
      <c r="A33" s="33">
        <f t="shared" si="0"/>
        <v>31</v>
      </c>
      <c r="B33" s="32">
        <v>45776</v>
      </c>
      <c r="C33" s="28" t="s">
        <v>137</v>
      </c>
      <c r="D33" s="29">
        <v>30000</v>
      </c>
      <c r="E33" s="10" t="s">
        <v>9</v>
      </c>
    </row>
    <row r="34" spans="1:9" customFormat="1" ht="14.5" x14ac:dyDescent="0.35">
      <c r="A34" s="33">
        <f t="shared" si="0"/>
        <v>32</v>
      </c>
      <c r="B34" s="32">
        <v>45776</v>
      </c>
      <c r="C34" s="42" t="s">
        <v>138</v>
      </c>
      <c r="D34" s="29">
        <v>12150</v>
      </c>
      <c r="E34" s="10" t="s">
        <v>9</v>
      </c>
    </row>
    <row r="35" spans="1:9" customFormat="1" ht="14.5" x14ac:dyDescent="0.35">
      <c r="A35" s="33">
        <f t="shared" si="0"/>
        <v>33</v>
      </c>
      <c r="B35" s="32">
        <v>45777</v>
      </c>
      <c r="C35" s="43" t="s">
        <v>139</v>
      </c>
      <c r="D35" s="29">
        <v>240000</v>
      </c>
      <c r="E35" s="44" t="s">
        <v>9</v>
      </c>
    </row>
    <row r="36" spans="1:9" customFormat="1" ht="14.5" x14ac:dyDescent="0.35">
      <c r="A36" s="33">
        <f t="shared" si="0"/>
        <v>34</v>
      </c>
      <c r="B36" s="32">
        <v>45777</v>
      </c>
      <c r="C36" s="10" t="s">
        <v>140</v>
      </c>
      <c r="D36" s="45">
        <v>7000</v>
      </c>
      <c r="E36" s="10" t="s">
        <v>9</v>
      </c>
    </row>
    <row r="37" spans="1:9" customFormat="1" ht="14.5" x14ac:dyDescent="0.35">
      <c r="B37" s="26"/>
      <c r="C37" s="13"/>
      <c r="D37" s="30">
        <f>SUM(D7:D36)</f>
        <v>4235575</v>
      </c>
      <c r="E37" s="1"/>
      <c r="I37" s="15"/>
    </row>
    <row r="38" spans="1:9" customFormat="1" ht="14.5" x14ac:dyDescent="0.35">
      <c r="B38" s="1"/>
      <c r="C38" s="1"/>
      <c r="D38" s="16"/>
      <c r="E38" s="17"/>
      <c r="G38" s="15"/>
    </row>
    <row r="40" spans="1:9" x14ac:dyDescent="0.25">
      <c r="E40" s="46"/>
      <c r="I40" s="1">
        <v>177350</v>
      </c>
    </row>
    <row r="41" spans="1:9" x14ac:dyDescent="0.25">
      <c r="D41" s="16"/>
      <c r="E41" s="35"/>
      <c r="I41" s="1">
        <v>18739</v>
      </c>
    </row>
    <row r="42" spans="1:9" x14ac:dyDescent="0.25">
      <c r="E42" s="47"/>
      <c r="I42" s="1">
        <v>1262</v>
      </c>
    </row>
    <row r="43" spans="1:9" x14ac:dyDescent="0.25">
      <c r="E43" s="16"/>
      <c r="H43" s="1">
        <v>150000</v>
      </c>
      <c r="I43" s="1">
        <v>3950</v>
      </c>
    </row>
    <row r="44" spans="1:9" x14ac:dyDescent="0.25">
      <c r="E44" s="16"/>
      <c r="H44" s="1">
        <v>90000</v>
      </c>
      <c r="I44" s="1">
        <v>77496</v>
      </c>
    </row>
    <row r="45" spans="1:9" x14ac:dyDescent="0.25">
      <c r="D45" s="16"/>
      <c r="E45" s="16"/>
      <c r="I45" s="1">
        <f>SUM(I40:I44)</f>
        <v>278797</v>
      </c>
    </row>
    <row r="47" spans="1:9" x14ac:dyDescent="0.25">
      <c r="D47" s="16"/>
    </row>
    <row r="48" spans="1:9" x14ac:dyDescent="0.25">
      <c r="D48" s="16"/>
    </row>
  </sheetData>
  <mergeCells count="3">
    <mergeCell ref="A2:C2"/>
    <mergeCell ref="A3:C3"/>
    <mergeCell ref="A4:C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44B13-4DC9-424C-9BA1-945AF962342D}">
  <dimension ref="A1:I38"/>
  <sheetViews>
    <sheetView topLeftCell="A13" workbookViewId="0">
      <selection activeCell="A5" sqref="A5"/>
    </sheetView>
  </sheetViews>
  <sheetFormatPr baseColWidth="10" defaultColWidth="9.1796875" defaultRowHeight="11.5" x14ac:dyDescent="0.25"/>
  <cols>
    <col min="1" max="1" width="12.6328125" style="1" bestFit="1" customWidth="1"/>
    <col min="2" max="2" width="10.54296875" style="1" customWidth="1"/>
    <col min="3" max="3" width="108.54296875" style="1" bestFit="1" customWidth="1"/>
    <col min="4" max="4" width="17.1796875" style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6" customFormat="1" ht="14.5" x14ac:dyDescent="0.35">
      <c r="B1" s="1"/>
      <c r="C1" s="70" t="s">
        <v>141</v>
      </c>
      <c r="D1" s="70"/>
      <c r="E1" s="70"/>
    </row>
    <row r="2" spans="1:6" customFormat="1" ht="14.5" x14ac:dyDescent="0.35">
      <c r="B2" s="1"/>
      <c r="C2" s="70" t="s">
        <v>142</v>
      </c>
      <c r="D2" s="70"/>
      <c r="E2" s="70"/>
    </row>
    <row r="3" spans="1:6" customFormat="1" ht="14.5" x14ac:dyDescent="0.35">
      <c r="B3" s="1"/>
      <c r="C3" s="70" t="s">
        <v>143</v>
      </c>
      <c r="D3" s="70"/>
      <c r="E3" s="70"/>
    </row>
    <row r="4" spans="1:6" customFormat="1" ht="14.5" x14ac:dyDescent="0.35">
      <c r="B4" s="1"/>
      <c r="C4" s="1"/>
      <c r="D4" s="1"/>
      <c r="E4" s="1"/>
    </row>
    <row r="5" spans="1:6" customFormat="1" ht="23" x14ac:dyDescent="0.35">
      <c r="A5" s="48" t="s">
        <v>107</v>
      </c>
      <c r="B5" s="49" t="s">
        <v>4</v>
      </c>
      <c r="C5" s="4" t="s">
        <v>109</v>
      </c>
      <c r="D5" s="5" t="s">
        <v>110</v>
      </c>
      <c r="E5" s="6" t="s">
        <v>7</v>
      </c>
    </row>
    <row r="6" spans="1:6" customFormat="1" ht="14.5" x14ac:dyDescent="0.35">
      <c r="A6" s="31">
        <v>1</v>
      </c>
      <c r="B6" s="50">
        <v>45782</v>
      </c>
      <c r="C6" s="28" t="s">
        <v>144</v>
      </c>
      <c r="D6" s="29">
        <v>20000</v>
      </c>
      <c r="E6" s="10" t="s">
        <v>9</v>
      </c>
    </row>
    <row r="7" spans="1:6" customFormat="1" ht="14.5" x14ac:dyDescent="0.35">
      <c r="A7" s="31">
        <f>+A6+1</f>
        <v>2</v>
      </c>
      <c r="B7" s="50">
        <v>45783</v>
      </c>
      <c r="C7" s="28" t="s">
        <v>145</v>
      </c>
      <c r="D7" s="29">
        <v>55000</v>
      </c>
      <c r="E7" s="10" t="s">
        <v>9</v>
      </c>
      <c r="F7" s="41"/>
    </row>
    <row r="8" spans="1:6" customFormat="1" ht="14.5" x14ac:dyDescent="0.35">
      <c r="A8" s="31">
        <f t="shared" ref="A8:A26" si="0">+A7+1</f>
        <v>3</v>
      </c>
      <c r="B8" s="51">
        <v>45783</v>
      </c>
      <c r="C8" s="42" t="s">
        <v>146</v>
      </c>
      <c r="D8" s="29">
        <v>6500</v>
      </c>
      <c r="E8" s="10" t="s">
        <v>9</v>
      </c>
      <c r="F8" s="41"/>
    </row>
    <row r="9" spans="1:6" customFormat="1" ht="14.5" x14ac:dyDescent="0.35">
      <c r="A9" s="31">
        <f t="shared" si="0"/>
        <v>4</v>
      </c>
      <c r="B9" s="50">
        <v>45783</v>
      </c>
      <c r="C9" s="28" t="s">
        <v>147</v>
      </c>
      <c r="D9" s="29">
        <v>3000</v>
      </c>
      <c r="E9" s="10" t="s">
        <v>9</v>
      </c>
      <c r="F9" s="41"/>
    </row>
    <row r="10" spans="1:6" customFormat="1" ht="14.5" x14ac:dyDescent="0.35">
      <c r="A10" s="31" t="s">
        <v>148</v>
      </c>
      <c r="B10" s="50">
        <v>45784</v>
      </c>
      <c r="C10" s="28" t="s">
        <v>149</v>
      </c>
      <c r="D10" s="29">
        <v>1167000</v>
      </c>
      <c r="E10" s="10" t="s">
        <v>9</v>
      </c>
      <c r="F10" s="41"/>
    </row>
    <row r="11" spans="1:6" customFormat="1" ht="14.5" x14ac:dyDescent="0.35">
      <c r="A11" s="31">
        <v>10</v>
      </c>
      <c r="B11" s="50">
        <v>45785</v>
      </c>
      <c r="C11" s="28" t="s">
        <v>150</v>
      </c>
      <c r="D11" s="29">
        <v>1000</v>
      </c>
      <c r="E11" s="10" t="s">
        <v>9</v>
      </c>
      <c r="F11" s="41"/>
    </row>
    <row r="12" spans="1:6" customFormat="1" ht="14.5" x14ac:dyDescent="0.35">
      <c r="A12" s="31">
        <f t="shared" si="0"/>
        <v>11</v>
      </c>
      <c r="B12" s="52">
        <v>45786</v>
      </c>
      <c r="C12" s="40" t="s">
        <v>151</v>
      </c>
      <c r="D12" s="29">
        <f>1150+1150+2200+2200+2200</f>
        <v>8900</v>
      </c>
      <c r="E12" s="10" t="s">
        <v>9</v>
      </c>
      <c r="F12" s="41"/>
    </row>
    <row r="13" spans="1:6" customFormat="1" ht="14.5" x14ac:dyDescent="0.35">
      <c r="A13" s="31">
        <f t="shared" si="0"/>
        <v>12</v>
      </c>
      <c r="B13" s="50">
        <v>45786</v>
      </c>
      <c r="C13" s="28" t="s">
        <v>152</v>
      </c>
      <c r="D13" s="29">
        <v>256500</v>
      </c>
      <c r="E13" s="10" t="s">
        <v>9</v>
      </c>
    </row>
    <row r="14" spans="1:6" customFormat="1" ht="14.5" x14ac:dyDescent="0.35">
      <c r="A14" s="31">
        <f t="shared" si="0"/>
        <v>13</v>
      </c>
      <c r="B14" s="50">
        <v>45786</v>
      </c>
      <c r="C14" s="40" t="s">
        <v>153</v>
      </c>
      <c r="D14" s="29">
        <v>10000</v>
      </c>
      <c r="E14" s="10" t="s">
        <v>9</v>
      </c>
    </row>
    <row r="15" spans="1:6" customFormat="1" ht="14.5" x14ac:dyDescent="0.35">
      <c r="A15" s="31">
        <f t="shared" si="0"/>
        <v>14</v>
      </c>
      <c r="B15" s="50">
        <f>+B14</f>
        <v>45786</v>
      </c>
      <c r="C15" s="28" t="s">
        <v>154</v>
      </c>
      <c r="D15" s="29">
        <v>12150</v>
      </c>
      <c r="E15" s="10" t="s">
        <v>9</v>
      </c>
    </row>
    <row r="16" spans="1:6" customFormat="1" ht="14.5" x14ac:dyDescent="0.35">
      <c r="A16" s="31">
        <f t="shared" si="0"/>
        <v>15</v>
      </c>
      <c r="B16" s="53">
        <v>45789</v>
      </c>
      <c r="C16" s="28" t="s">
        <v>155</v>
      </c>
      <c r="D16" s="29">
        <v>463500</v>
      </c>
      <c r="E16" s="10" t="s">
        <v>9</v>
      </c>
    </row>
    <row r="17" spans="1:9" customFormat="1" ht="14.5" x14ac:dyDescent="0.35">
      <c r="A17" s="31">
        <f t="shared" si="0"/>
        <v>16</v>
      </c>
      <c r="B17" s="53">
        <v>45789</v>
      </c>
      <c r="C17" s="28" t="s">
        <v>156</v>
      </c>
      <c r="D17" s="29">
        <f>14000*3</f>
        <v>42000</v>
      </c>
      <c r="E17" s="10" t="s">
        <v>9</v>
      </c>
    </row>
    <row r="18" spans="1:9" customFormat="1" ht="14.5" x14ac:dyDescent="0.35">
      <c r="A18" s="31">
        <f t="shared" si="0"/>
        <v>17</v>
      </c>
      <c r="B18" s="53">
        <v>45798</v>
      </c>
      <c r="C18" s="28" t="s">
        <v>157</v>
      </c>
      <c r="D18" s="29">
        <v>4000</v>
      </c>
      <c r="E18" s="10" t="s">
        <v>9</v>
      </c>
    </row>
    <row r="19" spans="1:9" customFormat="1" ht="14.5" x14ac:dyDescent="0.35">
      <c r="A19" s="31">
        <f t="shared" si="0"/>
        <v>18</v>
      </c>
      <c r="B19" s="53">
        <v>45798</v>
      </c>
      <c r="C19" s="28" t="s">
        <v>158</v>
      </c>
      <c r="D19" s="29">
        <v>5000</v>
      </c>
      <c r="E19" s="10" t="s">
        <v>9</v>
      </c>
    </row>
    <row r="20" spans="1:9" customFormat="1" ht="14.5" x14ac:dyDescent="0.35">
      <c r="A20" s="31">
        <f t="shared" si="0"/>
        <v>19</v>
      </c>
      <c r="B20" s="53">
        <v>45798</v>
      </c>
      <c r="C20" s="28" t="s">
        <v>159</v>
      </c>
      <c r="D20" s="29">
        <v>14450</v>
      </c>
      <c r="E20" s="10" t="s">
        <v>9</v>
      </c>
    </row>
    <row r="21" spans="1:9" customFormat="1" ht="14.5" x14ac:dyDescent="0.35">
      <c r="A21" s="31">
        <f t="shared" si="0"/>
        <v>20</v>
      </c>
      <c r="B21" s="53">
        <v>45799</v>
      </c>
      <c r="C21" s="28" t="s">
        <v>160</v>
      </c>
      <c r="D21" s="29">
        <v>15250</v>
      </c>
      <c r="E21" s="10" t="s">
        <v>9</v>
      </c>
    </row>
    <row r="22" spans="1:9" customFormat="1" ht="14.5" x14ac:dyDescent="0.35">
      <c r="A22" s="31">
        <f t="shared" si="0"/>
        <v>21</v>
      </c>
      <c r="B22" s="53">
        <v>45806</v>
      </c>
      <c r="C22" s="28" t="s">
        <v>161</v>
      </c>
      <c r="D22" s="29">
        <v>250000</v>
      </c>
      <c r="E22" s="10" t="s">
        <v>9</v>
      </c>
    </row>
    <row r="23" spans="1:9" customFormat="1" ht="14.5" x14ac:dyDescent="0.35">
      <c r="A23" s="31">
        <f t="shared" si="0"/>
        <v>22</v>
      </c>
      <c r="B23" s="53">
        <v>45806</v>
      </c>
      <c r="C23" s="28" t="s">
        <v>162</v>
      </c>
      <c r="D23" s="29">
        <v>300000</v>
      </c>
      <c r="E23" s="10" t="s">
        <v>9</v>
      </c>
    </row>
    <row r="24" spans="1:9" customFormat="1" ht="14.5" x14ac:dyDescent="0.35">
      <c r="A24" s="31" t="s">
        <v>163</v>
      </c>
      <c r="B24" s="53">
        <v>45806</v>
      </c>
      <c r="C24" s="28" t="s">
        <v>164</v>
      </c>
      <c r="D24" s="29">
        <v>1167000</v>
      </c>
      <c r="E24" s="10" t="s">
        <v>9</v>
      </c>
    </row>
    <row r="25" spans="1:9" customFormat="1" ht="14.5" x14ac:dyDescent="0.35">
      <c r="A25" s="31">
        <v>28</v>
      </c>
      <c r="B25" s="53">
        <v>45807</v>
      </c>
      <c r="C25" s="43" t="s">
        <v>165</v>
      </c>
      <c r="D25" s="29">
        <v>168000</v>
      </c>
      <c r="E25" s="10" t="s">
        <v>9</v>
      </c>
    </row>
    <row r="26" spans="1:9" customFormat="1" ht="14.5" x14ac:dyDescent="0.35">
      <c r="A26" s="31">
        <f t="shared" si="0"/>
        <v>29</v>
      </c>
      <c r="B26" s="53">
        <v>45807</v>
      </c>
      <c r="C26" s="10" t="s">
        <v>166</v>
      </c>
      <c r="D26" s="45">
        <v>3800</v>
      </c>
      <c r="E26" s="10" t="s">
        <v>9</v>
      </c>
    </row>
    <row r="27" spans="1:9" customFormat="1" ht="14.5" x14ac:dyDescent="0.35">
      <c r="B27" s="10"/>
      <c r="C27" s="13"/>
      <c r="D27" s="14">
        <f>SUM(D6:D26)</f>
        <v>3973050</v>
      </c>
      <c r="E27" s="10"/>
      <c r="I27" s="15"/>
    </row>
    <row r="28" spans="1:9" customFormat="1" ht="14.5" x14ac:dyDescent="0.35">
      <c r="B28" s="1"/>
      <c r="C28" s="1"/>
      <c r="D28" s="16"/>
      <c r="E28" s="17"/>
      <c r="G28" s="15"/>
    </row>
    <row r="30" spans="1:9" x14ac:dyDescent="0.25">
      <c r="E30" s="46"/>
    </row>
    <row r="31" spans="1:9" x14ac:dyDescent="0.25">
      <c r="D31" s="16"/>
      <c r="E31" s="35"/>
    </row>
    <row r="32" spans="1:9" x14ac:dyDescent="0.25">
      <c r="E32" s="47"/>
    </row>
    <row r="33" spans="4:5" x14ac:dyDescent="0.25">
      <c r="E33" s="16"/>
    </row>
    <row r="34" spans="4:5" x14ac:dyDescent="0.25">
      <c r="E34" s="16"/>
    </row>
    <row r="35" spans="4:5" x14ac:dyDescent="0.25">
      <c r="D35" s="16"/>
      <c r="E35" s="16"/>
    </row>
    <row r="36" spans="4:5" x14ac:dyDescent="0.25">
      <c r="E36" s="16"/>
    </row>
    <row r="37" spans="4:5" x14ac:dyDescent="0.25">
      <c r="D37" s="16"/>
    </row>
    <row r="38" spans="4:5" x14ac:dyDescent="0.25">
      <c r="D38" s="16"/>
    </row>
  </sheetData>
  <mergeCells count="3">
    <mergeCell ref="C1:E1"/>
    <mergeCell ref="C2:E2"/>
    <mergeCell ref="C3:E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0870-DA5A-4D8B-A56C-2F17F7FA04AB}">
  <dimension ref="A1:I55"/>
  <sheetViews>
    <sheetView topLeftCell="A31" workbookViewId="0">
      <selection activeCell="C3" sqref="C3:E3"/>
    </sheetView>
  </sheetViews>
  <sheetFormatPr baseColWidth="10" defaultColWidth="9.1796875" defaultRowHeight="11.5" x14ac:dyDescent="0.25"/>
  <cols>
    <col min="1" max="1" width="12.6328125" style="1" bestFit="1" customWidth="1"/>
    <col min="2" max="2" width="10.54296875" style="1" customWidth="1"/>
    <col min="3" max="3" width="93.6328125" style="1" customWidth="1"/>
    <col min="4" max="4" width="11.36328125" style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B1" s="1"/>
      <c r="C1" s="70" t="s">
        <v>141</v>
      </c>
      <c r="D1" s="70"/>
      <c r="E1" s="70"/>
    </row>
    <row r="2" spans="1:5" customFormat="1" ht="14.5" x14ac:dyDescent="0.35">
      <c r="B2" s="1"/>
      <c r="C2" s="70" t="s">
        <v>167</v>
      </c>
      <c r="D2" s="70"/>
      <c r="E2" s="70"/>
    </row>
    <row r="3" spans="1:5" customFormat="1" ht="14.5" x14ac:dyDescent="0.35">
      <c r="B3" s="1"/>
      <c r="C3" s="70" t="s">
        <v>168</v>
      </c>
      <c r="D3" s="70"/>
      <c r="E3" s="70"/>
    </row>
    <row r="4" spans="1:5" customFormat="1" ht="14.5" x14ac:dyDescent="0.35">
      <c r="B4" s="1"/>
      <c r="C4" s="1"/>
      <c r="D4" s="1"/>
      <c r="E4" s="1"/>
    </row>
    <row r="5" spans="1:5" customFormat="1" ht="23" x14ac:dyDescent="0.35">
      <c r="A5" s="48" t="s">
        <v>169</v>
      </c>
      <c r="B5" s="49" t="s">
        <v>4</v>
      </c>
      <c r="C5" s="4" t="s">
        <v>109</v>
      </c>
      <c r="D5" s="5" t="s">
        <v>110</v>
      </c>
      <c r="E5" s="6" t="s">
        <v>7</v>
      </c>
    </row>
    <row r="6" spans="1:5" customFormat="1" ht="14.5" x14ac:dyDescent="0.35">
      <c r="A6" s="31">
        <v>1</v>
      </c>
      <c r="B6" s="12">
        <v>45810</v>
      </c>
      <c r="C6" s="28" t="s">
        <v>170</v>
      </c>
      <c r="D6" s="54">
        <v>15000</v>
      </c>
      <c r="E6" s="10" t="s">
        <v>9</v>
      </c>
    </row>
    <row r="7" spans="1:5" customFormat="1" ht="14.5" x14ac:dyDescent="0.35">
      <c r="A7" s="31">
        <f>+A6+1</f>
        <v>2</v>
      </c>
      <c r="B7" s="12">
        <v>45810</v>
      </c>
      <c r="C7" s="28" t="s">
        <v>171</v>
      </c>
      <c r="D7" s="54">
        <v>5000</v>
      </c>
      <c r="E7" s="10" t="s">
        <v>9</v>
      </c>
    </row>
    <row r="8" spans="1:5" customFormat="1" ht="14.5" x14ac:dyDescent="0.35">
      <c r="A8" s="31">
        <f t="shared" ref="A8:A46" si="0">+A7+1</f>
        <v>3</v>
      </c>
      <c r="B8" s="12">
        <v>45810</v>
      </c>
      <c r="C8" s="28" t="s">
        <v>172</v>
      </c>
      <c r="D8" s="54">
        <v>1000</v>
      </c>
      <c r="E8" s="10" t="s">
        <v>9</v>
      </c>
    </row>
    <row r="9" spans="1:5" customFormat="1" ht="14.5" x14ac:dyDescent="0.35">
      <c r="A9" s="31">
        <f t="shared" si="0"/>
        <v>4</v>
      </c>
      <c r="B9" s="12">
        <v>45810</v>
      </c>
      <c r="C9" s="28" t="s">
        <v>87</v>
      </c>
      <c r="D9" s="54">
        <v>12150</v>
      </c>
      <c r="E9" s="10" t="s">
        <v>9</v>
      </c>
    </row>
    <row r="10" spans="1:5" customFormat="1" ht="14.5" x14ac:dyDescent="0.35">
      <c r="A10" s="31">
        <f t="shared" si="0"/>
        <v>5</v>
      </c>
      <c r="B10" s="12">
        <v>45810</v>
      </c>
      <c r="C10" s="10" t="s">
        <v>173</v>
      </c>
      <c r="D10" s="9">
        <v>37000</v>
      </c>
      <c r="E10" s="10" t="s">
        <v>9</v>
      </c>
    </row>
    <row r="11" spans="1:5" customFormat="1" ht="14.5" x14ac:dyDescent="0.35">
      <c r="A11" s="31">
        <f t="shared" si="0"/>
        <v>6</v>
      </c>
      <c r="B11" s="12">
        <v>45810</v>
      </c>
      <c r="C11" s="10" t="s">
        <v>174</v>
      </c>
      <c r="D11" s="9">
        <f>38000+58000+7000+4500+10000</f>
        <v>117500</v>
      </c>
      <c r="E11" s="10" t="s">
        <v>9</v>
      </c>
    </row>
    <row r="12" spans="1:5" customFormat="1" ht="14.5" x14ac:dyDescent="0.35">
      <c r="A12" s="31">
        <f t="shared" si="0"/>
        <v>7</v>
      </c>
      <c r="B12" s="12">
        <v>45811</v>
      </c>
      <c r="C12" s="10" t="s">
        <v>175</v>
      </c>
      <c r="D12" s="9">
        <v>19125</v>
      </c>
      <c r="E12" s="10" t="s">
        <v>9</v>
      </c>
    </row>
    <row r="13" spans="1:5" customFormat="1" ht="14.5" x14ac:dyDescent="0.35">
      <c r="A13" s="31">
        <f t="shared" si="0"/>
        <v>8</v>
      </c>
      <c r="B13" s="12">
        <v>45811</v>
      </c>
      <c r="C13" s="10" t="s">
        <v>176</v>
      </c>
      <c r="D13" s="9">
        <v>500</v>
      </c>
      <c r="E13" s="10" t="s">
        <v>9</v>
      </c>
    </row>
    <row r="14" spans="1:5" customFormat="1" ht="14.5" x14ac:dyDescent="0.35">
      <c r="A14" s="31">
        <f t="shared" si="0"/>
        <v>9</v>
      </c>
      <c r="B14" s="12">
        <v>45811</v>
      </c>
      <c r="C14" s="10" t="s">
        <v>177</v>
      </c>
      <c r="D14" s="9">
        <v>20000</v>
      </c>
      <c r="E14" s="10" t="s">
        <v>9</v>
      </c>
    </row>
    <row r="15" spans="1:5" customFormat="1" ht="14.5" x14ac:dyDescent="0.35">
      <c r="A15" s="31">
        <f t="shared" si="0"/>
        <v>10</v>
      </c>
      <c r="B15" s="12">
        <v>45811</v>
      </c>
      <c r="C15" s="10" t="s">
        <v>178</v>
      </c>
      <c r="D15" s="9">
        <v>5000</v>
      </c>
      <c r="E15" s="10" t="s">
        <v>9</v>
      </c>
    </row>
    <row r="16" spans="1:5" customFormat="1" ht="14.5" x14ac:dyDescent="0.35">
      <c r="A16" s="31">
        <f t="shared" si="0"/>
        <v>11</v>
      </c>
      <c r="B16" s="12">
        <v>45811</v>
      </c>
      <c r="C16" s="10" t="s">
        <v>179</v>
      </c>
      <c r="D16" s="9">
        <v>5000</v>
      </c>
      <c r="E16" s="10" t="s">
        <v>9</v>
      </c>
    </row>
    <row r="17" spans="1:5" customFormat="1" ht="14.5" x14ac:dyDescent="0.35">
      <c r="A17" s="31">
        <f t="shared" si="0"/>
        <v>12</v>
      </c>
      <c r="B17" s="12">
        <v>45813</v>
      </c>
      <c r="C17" s="10" t="s">
        <v>180</v>
      </c>
      <c r="D17" s="9">
        <f>25000+5000</f>
        <v>30000</v>
      </c>
      <c r="E17" s="10" t="s">
        <v>9</v>
      </c>
    </row>
    <row r="18" spans="1:5" customFormat="1" ht="14.5" x14ac:dyDescent="0.35">
      <c r="A18" s="31">
        <f>+A17+1</f>
        <v>13</v>
      </c>
      <c r="B18" s="12">
        <v>45813</v>
      </c>
      <c r="C18" s="10" t="s">
        <v>181</v>
      </c>
      <c r="D18" s="9">
        <v>170000</v>
      </c>
      <c r="E18" s="10" t="s">
        <v>9</v>
      </c>
    </row>
    <row r="19" spans="1:5" customFormat="1" ht="14.5" x14ac:dyDescent="0.35">
      <c r="A19" s="31">
        <f t="shared" si="0"/>
        <v>14</v>
      </c>
      <c r="B19" s="12">
        <v>45813</v>
      </c>
      <c r="C19" s="10" t="s">
        <v>182</v>
      </c>
      <c r="D19" s="9">
        <v>221100</v>
      </c>
      <c r="E19" s="10" t="s">
        <v>9</v>
      </c>
    </row>
    <row r="20" spans="1:5" customFormat="1" ht="14.5" x14ac:dyDescent="0.35">
      <c r="A20" s="31">
        <f t="shared" si="0"/>
        <v>15</v>
      </c>
      <c r="B20" s="12">
        <v>45818</v>
      </c>
      <c r="C20" s="10" t="s">
        <v>183</v>
      </c>
      <c r="D20" s="9">
        <v>65900</v>
      </c>
      <c r="E20" s="10" t="s">
        <v>9</v>
      </c>
    </row>
    <row r="21" spans="1:5" customFormat="1" ht="14.5" x14ac:dyDescent="0.35">
      <c r="A21" s="31">
        <f t="shared" si="0"/>
        <v>16</v>
      </c>
      <c r="B21" s="12">
        <v>45819</v>
      </c>
      <c r="C21" s="10" t="s">
        <v>184</v>
      </c>
      <c r="D21" s="9">
        <f>1100+3000+5000+15000</f>
        <v>24100</v>
      </c>
      <c r="E21" s="10" t="s">
        <v>9</v>
      </c>
    </row>
    <row r="22" spans="1:5" customFormat="1" ht="14.5" x14ac:dyDescent="0.35">
      <c r="A22" s="31">
        <f t="shared" si="0"/>
        <v>17</v>
      </c>
      <c r="B22" s="12">
        <v>45819</v>
      </c>
      <c r="C22" s="10" t="s">
        <v>11</v>
      </c>
      <c r="D22" s="9">
        <v>1000</v>
      </c>
      <c r="E22" s="10" t="s">
        <v>9</v>
      </c>
    </row>
    <row r="23" spans="1:5" customFormat="1" ht="14.5" x14ac:dyDescent="0.35">
      <c r="A23" s="31">
        <f t="shared" si="0"/>
        <v>18</v>
      </c>
      <c r="B23" s="12">
        <v>45819</v>
      </c>
      <c r="C23" s="10" t="s">
        <v>185</v>
      </c>
      <c r="D23" s="9">
        <v>2000</v>
      </c>
      <c r="E23" s="10" t="s">
        <v>9</v>
      </c>
    </row>
    <row r="24" spans="1:5" customFormat="1" ht="14.5" x14ac:dyDescent="0.35">
      <c r="A24" s="31">
        <f t="shared" si="0"/>
        <v>19</v>
      </c>
      <c r="B24" s="12">
        <v>45819</v>
      </c>
      <c r="C24" s="10" t="s">
        <v>186</v>
      </c>
      <c r="D24" s="9">
        <v>2100</v>
      </c>
      <c r="E24" s="10" t="s">
        <v>9</v>
      </c>
    </row>
    <row r="25" spans="1:5" customFormat="1" ht="14.5" x14ac:dyDescent="0.35">
      <c r="A25" s="31">
        <f t="shared" si="0"/>
        <v>20</v>
      </c>
      <c r="B25" s="12">
        <v>45819</v>
      </c>
      <c r="C25" s="10" t="s">
        <v>187</v>
      </c>
      <c r="D25" s="9">
        <v>2000</v>
      </c>
      <c r="E25" s="10" t="s">
        <v>9</v>
      </c>
    </row>
    <row r="26" spans="1:5" customFormat="1" ht="14.5" x14ac:dyDescent="0.35">
      <c r="A26" s="31">
        <f t="shared" si="0"/>
        <v>21</v>
      </c>
      <c r="B26" s="12">
        <v>45819</v>
      </c>
      <c r="C26" s="10" t="s">
        <v>188</v>
      </c>
      <c r="D26" s="9">
        <v>4300</v>
      </c>
      <c r="E26" s="10" t="s">
        <v>9</v>
      </c>
    </row>
    <row r="27" spans="1:5" customFormat="1" ht="14.5" x14ac:dyDescent="0.35">
      <c r="A27" s="31">
        <f t="shared" si="0"/>
        <v>22</v>
      </c>
      <c r="B27" s="12">
        <v>45820</v>
      </c>
      <c r="C27" s="10" t="s">
        <v>189</v>
      </c>
      <c r="D27" s="9">
        <v>5000</v>
      </c>
      <c r="E27" s="10" t="s">
        <v>9</v>
      </c>
    </row>
    <row r="28" spans="1:5" customFormat="1" ht="14.5" x14ac:dyDescent="0.35">
      <c r="A28" s="31">
        <f t="shared" si="0"/>
        <v>23</v>
      </c>
      <c r="B28" s="12">
        <v>45820</v>
      </c>
      <c r="C28" s="10" t="s">
        <v>190</v>
      </c>
      <c r="D28" s="9">
        <v>4000</v>
      </c>
      <c r="E28" s="10" t="s">
        <v>9</v>
      </c>
    </row>
    <row r="29" spans="1:5" customFormat="1" ht="14.5" x14ac:dyDescent="0.35">
      <c r="A29" s="31">
        <f>+A28+1</f>
        <v>24</v>
      </c>
      <c r="B29" s="12">
        <v>45820</v>
      </c>
      <c r="C29" s="10" t="s">
        <v>191</v>
      </c>
      <c r="D29" s="9">
        <v>28000</v>
      </c>
      <c r="E29" s="10" t="s">
        <v>9</v>
      </c>
    </row>
    <row r="30" spans="1:5" customFormat="1" ht="14.5" x14ac:dyDescent="0.35">
      <c r="A30" s="31">
        <f t="shared" si="0"/>
        <v>25</v>
      </c>
      <c r="B30" s="12">
        <v>45821</v>
      </c>
      <c r="C30" s="10" t="s">
        <v>192</v>
      </c>
      <c r="D30" s="9">
        <v>600</v>
      </c>
      <c r="E30" s="10" t="s">
        <v>9</v>
      </c>
    </row>
    <row r="31" spans="1:5" customFormat="1" ht="14.5" x14ac:dyDescent="0.35">
      <c r="A31" s="31">
        <f t="shared" si="0"/>
        <v>26</v>
      </c>
      <c r="B31" s="12">
        <v>45821</v>
      </c>
      <c r="C31" s="10" t="s">
        <v>193</v>
      </c>
      <c r="D31" s="9">
        <v>20000</v>
      </c>
      <c r="E31" s="10" t="s">
        <v>9</v>
      </c>
    </row>
    <row r="32" spans="1:5" customFormat="1" ht="14.5" x14ac:dyDescent="0.35">
      <c r="A32" s="31">
        <f t="shared" si="0"/>
        <v>27</v>
      </c>
      <c r="B32" s="12">
        <v>45821</v>
      </c>
      <c r="C32" s="10" t="s">
        <v>194</v>
      </c>
      <c r="D32" s="9">
        <f>5000+2000+1000</f>
        <v>8000</v>
      </c>
      <c r="E32" s="10" t="s">
        <v>9</v>
      </c>
    </row>
    <row r="33" spans="1:9" customFormat="1" ht="14.5" x14ac:dyDescent="0.35">
      <c r="A33" s="31">
        <f t="shared" si="0"/>
        <v>28</v>
      </c>
      <c r="B33" s="12">
        <v>45821</v>
      </c>
      <c r="C33" s="10" t="s">
        <v>195</v>
      </c>
      <c r="D33" s="9">
        <v>214500</v>
      </c>
      <c r="E33" s="10" t="s">
        <v>9</v>
      </c>
    </row>
    <row r="34" spans="1:9" customFormat="1" ht="14.5" x14ac:dyDescent="0.35">
      <c r="A34" s="31">
        <f t="shared" si="0"/>
        <v>29</v>
      </c>
      <c r="B34" s="12">
        <v>45821</v>
      </c>
      <c r="C34" s="10" t="s">
        <v>196</v>
      </c>
      <c r="D34" s="9">
        <v>225000</v>
      </c>
      <c r="E34" s="10" t="s">
        <v>9</v>
      </c>
    </row>
    <row r="35" spans="1:9" customFormat="1" ht="14.5" x14ac:dyDescent="0.35">
      <c r="A35" s="31">
        <f t="shared" si="0"/>
        <v>30</v>
      </c>
      <c r="B35" s="12">
        <v>45821</v>
      </c>
      <c r="C35" s="10" t="s">
        <v>197</v>
      </c>
      <c r="D35" s="9">
        <v>2000000</v>
      </c>
      <c r="E35" s="10" t="s">
        <v>9</v>
      </c>
    </row>
    <row r="36" spans="1:9" customFormat="1" ht="14.5" x14ac:dyDescent="0.35">
      <c r="A36" s="31">
        <f t="shared" si="0"/>
        <v>31</v>
      </c>
      <c r="B36" s="12">
        <v>45823</v>
      </c>
      <c r="C36" s="10" t="s">
        <v>198</v>
      </c>
      <c r="D36" s="9">
        <v>5200</v>
      </c>
      <c r="E36" s="10" t="s">
        <v>9</v>
      </c>
    </row>
    <row r="37" spans="1:9" customFormat="1" ht="14.5" x14ac:dyDescent="0.35">
      <c r="A37" s="31">
        <f t="shared" si="0"/>
        <v>32</v>
      </c>
      <c r="B37" s="12">
        <v>45824</v>
      </c>
      <c r="C37" s="10" t="s">
        <v>199</v>
      </c>
      <c r="D37" s="9">
        <v>40000</v>
      </c>
      <c r="E37" s="10" t="s">
        <v>9</v>
      </c>
    </row>
    <row r="38" spans="1:9" customFormat="1" ht="14.5" x14ac:dyDescent="0.35">
      <c r="A38" s="31">
        <f t="shared" si="0"/>
        <v>33</v>
      </c>
      <c r="B38" s="12">
        <v>45824</v>
      </c>
      <c r="C38" s="10" t="s">
        <v>200</v>
      </c>
      <c r="D38" s="9">
        <v>15000</v>
      </c>
      <c r="E38" s="10" t="s">
        <v>9</v>
      </c>
    </row>
    <row r="39" spans="1:9" customFormat="1" ht="14.5" x14ac:dyDescent="0.35">
      <c r="A39" s="31">
        <f t="shared" si="0"/>
        <v>34</v>
      </c>
      <c r="B39" s="12">
        <v>45825</v>
      </c>
      <c r="C39" s="10" t="s">
        <v>201</v>
      </c>
      <c r="D39" s="9">
        <v>980000</v>
      </c>
      <c r="E39" s="10" t="s">
        <v>9</v>
      </c>
    </row>
    <row r="40" spans="1:9" customFormat="1" ht="14.5" x14ac:dyDescent="0.35">
      <c r="A40" s="31">
        <f>+A39+1</f>
        <v>35</v>
      </c>
      <c r="B40" s="12">
        <v>45825</v>
      </c>
      <c r="C40" s="10" t="s">
        <v>202</v>
      </c>
      <c r="D40" s="9">
        <v>100000</v>
      </c>
      <c r="E40" s="10" t="s">
        <v>9</v>
      </c>
    </row>
    <row r="41" spans="1:9" customFormat="1" ht="14.5" x14ac:dyDescent="0.35">
      <c r="A41" s="31">
        <f t="shared" si="0"/>
        <v>36</v>
      </c>
      <c r="B41" s="12">
        <v>45826</v>
      </c>
      <c r="C41" s="10" t="s">
        <v>203</v>
      </c>
      <c r="D41" s="9">
        <v>480000</v>
      </c>
      <c r="E41" s="10" t="s">
        <v>9</v>
      </c>
    </row>
    <row r="42" spans="1:9" customFormat="1" ht="14.5" x14ac:dyDescent="0.35">
      <c r="A42" s="31">
        <f>+A41+1</f>
        <v>37</v>
      </c>
      <c r="B42" s="12">
        <v>45831</v>
      </c>
      <c r="C42" s="10" t="s">
        <v>204</v>
      </c>
      <c r="D42" s="9">
        <v>731000</v>
      </c>
      <c r="E42" s="10" t="s">
        <v>9</v>
      </c>
    </row>
    <row r="43" spans="1:9" customFormat="1" ht="14.5" x14ac:dyDescent="0.35">
      <c r="A43" s="31" t="s">
        <v>205</v>
      </c>
      <c r="B43" s="12">
        <v>45831</v>
      </c>
      <c r="C43" s="10" t="s">
        <v>206</v>
      </c>
      <c r="D43" s="9">
        <v>1167000</v>
      </c>
      <c r="E43" s="10" t="s">
        <v>9</v>
      </c>
    </row>
    <row r="44" spans="1:9" customFormat="1" ht="14.5" x14ac:dyDescent="0.35">
      <c r="A44" s="31">
        <v>45</v>
      </c>
      <c r="B44" s="12">
        <v>45831</v>
      </c>
      <c r="C44" s="10" t="s">
        <v>207</v>
      </c>
      <c r="D44" s="9">
        <f>125000+65000</f>
        <v>190000</v>
      </c>
      <c r="E44" s="10" t="s">
        <v>9</v>
      </c>
    </row>
    <row r="45" spans="1:9" customFormat="1" ht="14.5" x14ac:dyDescent="0.35">
      <c r="A45" s="31">
        <f t="shared" si="0"/>
        <v>46</v>
      </c>
      <c r="B45" s="12">
        <v>45831</v>
      </c>
      <c r="C45" s="10" t="s">
        <v>208</v>
      </c>
      <c r="D45" s="9">
        <f>38000+6000</f>
        <v>44000</v>
      </c>
      <c r="E45" s="10" t="s">
        <v>9</v>
      </c>
    </row>
    <row r="46" spans="1:9" customFormat="1" ht="14.5" x14ac:dyDescent="0.35">
      <c r="A46" s="31">
        <f t="shared" si="0"/>
        <v>47</v>
      </c>
      <c r="B46" s="12">
        <v>45838</v>
      </c>
      <c r="C46" s="10" t="s">
        <v>209</v>
      </c>
      <c r="D46" s="9">
        <v>3400</v>
      </c>
      <c r="E46" s="10" t="s">
        <v>9</v>
      </c>
    </row>
    <row r="47" spans="1:9" customFormat="1" ht="14.5" x14ac:dyDescent="0.35">
      <c r="A47" s="33"/>
      <c r="B47" s="10"/>
      <c r="C47" s="55" t="s">
        <v>57</v>
      </c>
      <c r="D47" s="56">
        <f>SUM(D6:D46)</f>
        <v>7020475</v>
      </c>
      <c r="E47" s="10"/>
      <c r="I47" s="15"/>
    </row>
    <row r="48" spans="1:9" customFormat="1" ht="14.5" x14ac:dyDescent="0.35">
      <c r="B48" s="1"/>
      <c r="C48" s="1"/>
      <c r="D48" s="16"/>
      <c r="E48" s="17"/>
      <c r="G48" s="15"/>
    </row>
    <row r="50" spans="4:5" x14ac:dyDescent="0.25">
      <c r="D50" s="57"/>
      <c r="E50" s="46"/>
    </row>
    <row r="51" spans="4:5" x14ac:dyDescent="0.25">
      <c r="D51" s="16"/>
      <c r="E51" s="35"/>
    </row>
    <row r="52" spans="4:5" x14ac:dyDescent="0.25">
      <c r="E52" s="47"/>
    </row>
    <row r="53" spans="4:5" x14ac:dyDescent="0.25">
      <c r="D53" s="16"/>
      <c r="E53" s="16"/>
    </row>
    <row r="54" spans="4:5" x14ac:dyDescent="0.25">
      <c r="D54" s="16"/>
      <c r="E54" s="16"/>
    </row>
    <row r="55" spans="4:5" x14ac:dyDescent="0.25">
      <c r="D55" s="16"/>
      <c r="E55" s="16"/>
    </row>
  </sheetData>
  <mergeCells count="3">
    <mergeCell ref="C1:E1"/>
    <mergeCell ref="C2:E2"/>
    <mergeCell ref="C3:E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C7064-818C-4BCA-ADE0-4A771FE8EBA3}">
  <dimension ref="A1:I29"/>
  <sheetViews>
    <sheetView topLeftCell="A13" workbookViewId="0">
      <selection activeCell="F13" sqref="F13"/>
    </sheetView>
  </sheetViews>
  <sheetFormatPr baseColWidth="10" defaultColWidth="9.1796875" defaultRowHeight="11.5" x14ac:dyDescent="0.25"/>
  <cols>
    <col min="1" max="1" width="5.453125" style="1" customWidth="1"/>
    <col min="2" max="2" width="8" style="1" bestFit="1" customWidth="1"/>
    <col min="3" max="3" width="81.7265625" style="1" customWidth="1"/>
    <col min="4" max="4" width="17.1796875" style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A1" s="70" t="s">
        <v>210</v>
      </c>
      <c r="B1" s="70"/>
      <c r="C1" s="70"/>
      <c r="D1" s="1"/>
      <c r="E1" s="16"/>
    </row>
    <row r="2" spans="1:5" customFormat="1" ht="14.5" x14ac:dyDescent="0.35">
      <c r="A2" s="70" t="s">
        <v>211</v>
      </c>
      <c r="B2" s="70"/>
      <c r="C2" s="70"/>
      <c r="D2" s="1"/>
      <c r="E2" s="1"/>
    </row>
    <row r="3" spans="1:5" customFormat="1" ht="14.5" x14ac:dyDescent="0.35">
      <c r="A3" s="70" t="s">
        <v>212</v>
      </c>
      <c r="B3" s="71"/>
      <c r="C3" s="71"/>
      <c r="D3" s="1"/>
      <c r="E3" s="1"/>
    </row>
    <row r="4" spans="1:5" customFormat="1" ht="14.5" x14ac:dyDescent="0.35">
      <c r="A4" s="58" t="s">
        <v>107</v>
      </c>
      <c r="B4" s="59" t="s">
        <v>45</v>
      </c>
      <c r="C4" s="23" t="s">
        <v>5</v>
      </c>
      <c r="D4" s="24" t="s">
        <v>6</v>
      </c>
      <c r="E4" s="25" t="s">
        <v>47</v>
      </c>
    </row>
    <row r="5" spans="1:5" customFormat="1" ht="14.5" x14ac:dyDescent="0.35">
      <c r="A5" s="31">
        <v>1</v>
      </c>
      <c r="B5" s="60">
        <v>45839</v>
      </c>
      <c r="C5" s="61" t="s">
        <v>213</v>
      </c>
      <c r="D5" s="9">
        <v>1100</v>
      </c>
      <c r="E5" s="10" t="s">
        <v>9</v>
      </c>
    </row>
    <row r="6" spans="1:5" customFormat="1" ht="14.5" x14ac:dyDescent="0.35">
      <c r="A6" s="31">
        <f>+A5+1</f>
        <v>2</v>
      </c>
      <c r="B6" s="60">
        <v>45839</v>
      </c>
      <c r="C6" s="61" t="s">
        <v>214</v>
      </c>
      <c r="D6" s="9">
        <v>1200</v>
      </c>
      <c r="E6" s="10" t="s">
        <v>9</v>
      </c>
    </row>
    <row r="7" spans="1:5" customFormat="1" ht="14.5" x14ac:dyDescent="0.35">
      <c r="A7" s="31">
        <f t="shared" ref="A7:A27" si="0">+A6+1</f>
        <v>3</v>
      </c>
      <c r="B7" s="62">
        <v>45841</v>
      </c>
      <c r="C7" s="10" t="s">
        <v>215</v>
      </c>
      <c r="D7" s="9">
        <v>40000</v>
      </c>
      <c r="E7" s="10" t="s">
        <v>9</v>
      </c>
    </row>
    <row r="8" spans="1:5" customFormat="1" ht="14.5" x14ac:dyDescent="0.35">
      <c r="A8" s="31">
        <f t="shared" si="0"/>
        <v>4</v>
      </c>
      <c r="B8" s="62">
        <v>45841</v>
      </c>
      <c r="C8" s="10" t="s">
        <v>216</v>
      </c>
      <c r="D8" s="9">
        <f>15000*2</f>
        <v>30000</v>
      </c>
      <c r="E8" s="10" t="s">
        <v>9</v>
      </c>
    </row>
    <row r="9" spans="1:5" customFormat="1" ht="14.5" x14ac:dyDescent="0.35">
      <c r="A9" s="31">
        <f t="shared" si="0"/>
        <v>5</v>
      </c>
      <c r="B9" s="62">
        <v>45842</v>
      </c>
      <c r="C9" s="61" t="s">
        <v>217</v>
      </c>
      <c r="D9" s="9">
        <v>170000</v>
      </c>
      <c r="E9" s="10" t="s">
        <v>9</v>
      </c>
    </row>
    <row r="10" spans="1:5" customFormat="1" ht="14.5" x14ac:dyDescent="0.35">
      <c r="A10" s="31">
        <f t="shared" si="0"/>
        <v>6</v>
      </c>
      <c r="B10" s="62">
        <v>45843</v>
      </c>
      <c r="C10" s="61" t="s">
        <v>218</v>
      </c>
      <c r="D10" s="9">
        <v>20200</v>
      </c>
      <c r="E10" s="10" t="s">
        <v>9</v>
      </c>
    </row>
    <row r="11" spans="1:5" customFormat="1" ht="14.5" x14ac:dyDescent="0.35">
      <c r="A11" s="31">
        <f t="shared" si="0"/>
        <v>7</v>
      </c>
      <c r="B11" s="62">
        <v>45815</v>
      </c>
      <c r="C11" s="61" t="s">
        <v>219</v>
      </c>
      <c r="D11" s="9">
        <v>55000</v>
      </c>
      <c r="E11" s="10" t="s">
        <v>9</v>
      </c>
    </row>
    <row r="12" spans="1:5" customFormat="1" ht="14.5" x14ac:dyDescent="0.35">
      <c r="A12" s="31">
        <f t="shared" si="0"/>
        <v>8</v>
      </c>
      <c r="B12" s="62">
        <v>45815</v>
      </c>
      <c r="C12" s="61" t="s">
        <v>220</v>
      </c>
      <c r="D12" s="9">
        <v>221100</v>
      </c>
      <c r="E12" s="10" t="s">
        <v>9</v>
      </c>
    </row>
    <row r="13" spans="1:5" customFormat="1" ht="14.5" x14ac:dyDescent="0.35">
      <c r="A13" s="31">
        <f t="shared" si="0"/>
        <v>9</v>
      </c>
      <c r="B13" s="62">
        <v>45815</v>
      </c>
      <c r="C13" s="61" t="s">
        <v>221</v>
      </c>
      <c r="D13" s="9">
        <v>1500</v>
      </c>
      <c r="E13" s="10" t="s">
        <v>9</v>
      </c>
    </row>
    <row r="14" spans="1:5" customFormat="1" ht="14.5" x14ac:dyDescent="0.35">
      <c r="A14" s="31">
        <f t="shared" si="0"/>
        <v>10</v>
      </c>
      <c r="B14" s="62">
        <v>45848</v>
      </c>
      <c r="C14" s="61" t="s">
        <v>222</v>
      </c>
      <c r="D14" s="9">
        <v>8000</v>
      </c>
      <c r="E14" s="10" t="s">
        <v>9</v>
      </c>
    </row>
    <row r="15" spans="1:5" customFormat="1" ht="14.5" x14ac:dyDescent="0.35">
      <c r="A15" s="31">
        <f t="shared" si="0"/>
        <v>11</v>
      </c>
      <c r="B15" s="62">
        <v>45848</v>
      </c>
      <c r="C15" s="61" t="s">
        <v>223</v>
      </c>
      <c r="D15" s="9">
        <v>201500</v>
      </c>
      <c r="E15" s="10" t="s">
        <v>9</v>
      </c>
    </row>
    <row r="16" spans="1:5" customFormat="1" ht="14.5" x14ac:dyDescent="0.35">
      <c r="A16" s="31">
        <f t="shared" si="0"/>
        <v>12</v>
      </c>
      <c r="B16" s="62">
        <v>45848</v>
      </c>
      <c r="C16" s="61" t="s">
        <v>224</v>
      </c>
      <c r="D16" s="9">
        <v>2000</v>
      </c>
      <c r="E16" s="10" t="s">
        <v>9</v>
      </c>
    </row>
    <row r="17" spans="1:9" customFormat="1" ht="14.5" x14ac:dyDescent="0.35">
      <c r="A17" s="31">
        <f t="shared" si="0"/>
        <v>13</v>
      </c>
      <c r="B17" s="62">
        <v>45852</v>
      </c>
      <c r="C17" s="61" t="s">
        <v>225</v>
      </c>
      <c r="D17" s="9">
        <f>5000+3000+1000</f>
        <v>9000</v>
      </c>
      <c r="E17" s="10" t="s">
        <v>9</v>
      </c>
    </row>
    <row r="18" spans="1:9" customFormat="1" ht="14.5" x14ac:dyDescent="0.35">
      <c r="A18" s="31">
        <f>+A17+1</f>
        <v>14</v>
      </c>
      <c r="B18" s="62">
        <v>45856</v>
      </c>
      <c r="C18" s="61" t="s">
        <v>226</v>
      </c>
      <c r="D18" s="9">
        <f>61500-5000</f>
        <v>56500</v>
      </c>
      <c r="E18" s="10" t="s">
        <v>9</v>
      </c>
    </row>
    <row r="19" spans="1:9" customFormat="1" ht="14.5" x14ac:dyDescent="0.35">
      <c r="A19" s="31">
        <f t="shared" si="0"/>
        <v>15</v>
      </c>
      <c r="B19" s="62">
        <v>45856</v>
      </c>
      <c r="C19" s="61" t="s">
        <v>227</v>
      </c>
      <c r="D19" s="9">
        <v>3000</v>
      </c>
      <c r="E19" s="10" t="s">
        <v>9</v>
      </c>
    </row>
    <row r="20" spans="1:9" customFormat="1" ht="14.5" x14ac:dyDescent="0.35">
      <c r="A20" s="31">
        <f t="shared" si="0"/>
        <v>16</v>
      </c>
      <c r="B20" s="62">
        <v>45856</v>
      </c>
      <c r="C20" s="61" t="s">
        <v>50</v>
      </c>
      <c r="D20" s="9">
        <v>1000</v>
      </c>
      <c r="E20" s="10" t="s">
        <v>9</v>
      </c>
    </row>
    <row r="21" spans="1:9" customFormat="1" ht="14.5" x14ac:dyDescent="0.35">
      <c r="A21" s="31">
        <f t="shared" si="0"/>
        <v>17</v>
      </c>
      <c r="B21" s="62">
        <v>45856</v>
      </c>
      <c r="C21" s="61" t="s">
        <v>228</v>
      </c>
      <c r="D21" s="9">
        <v>5000</v>
      </c>
      <c r="E21" s="10" t="s">
        <v>9</v>
      </c>
    </row>
    <row r="22" spans="1:9" customFormat="1" ht="14.5" x14ac:dyDescent="0.35">
      <c r="A22" s="31">
        <f t="shared" si="0"/>
        <v>18</v>
      </c>
      <c r="B22" s="62">
        <v>45866</v>
      </c>
      <c r="C22" s="61" t="s">
        <v>229</v>
      </c>
      <c r="D22" s="9">
        <v>5050</v>
      </c>
      <c r="E22" s="10" t="s">
        <v>9</v>
      </c>
    </row>
    <row r="23" spans="1:9" customFormat="1" ht="14.5" x14ac:dyDescent="0.35">
      <c r="A23" s="31">
        <f t="shared" si="0"/>
        <v>19</v>
      </c>
      <c r="B23" s="62">
        <v>45867</v>
      </c>
      <c r="C23" s="61" t="s">
        <v>230</v>
      </c>
      <c r="D23" s="9">
        <v>214500</v>
      </c>
      <c r="E23" s="10" t="s">
        <v>9</v>
      </c>
    </row>
    <row r="24" spans="1:9" customFormat="1" ht="14.5" x14ac:dyDescent="0.35">
      <c r="A24" s="31">
        <f t="shared" si="0"/>
        <v>20</v>
      </c>
      <c r="B24" s="62">
        <v>45867</v>
      </c>
      <c r="C24" s="61" t="s">
        <v>231</v>
      </c>
      <c r="D24" s="9">
        <v>214500</v>
      </c>
      <c r="E24" s="10" t="s">
        <v>9</v>
      </c>
    </row>
    <row r="25" spans="1:9" customFormat="1" ht="14.5" x14ac:dyDescent="0.35">
      <c r="A25" s="31">
        <f t="shared" si="0"/>
        <v>21</v>
      </c>
      <c r="B25" s="62">
        <v>45867</v>
      </c>
      <c r="C25" s="61" t="s">
        <v>232</v>
      </c>
      <c r="D25" s="9">
        <v>214500</v>
      </c>
      <c r="E25" s="10" t="s">
        <v>9</v>
      </c>
    </row>
    <row r="26" spans="1:9" customFormat="1" ht="14.5" x14ac:dyDescent="0.35">
      <c r="A26" s="31">
        <f t="shared" si="0"/>
        <v>22</v>
      </c>
      <c r="B26" s="62">
        <v>45869</v>
      </c>
      <c r="C26" s="10" t="s">
        <v>233</v>
      </c>
      <c r="D26" s="9">
        <v>240000</v>
      </c>
      <c r="E26" s="10" t="s">
        <v>9</v>
      </c>
    </row>
    <row r="27" spans="1:9" customFormat="1" ht="14.5" x14ac:dyDescent="0.35">
      <c r="A27" s="31">
        <f t="shared" si="0"/>
        <v>23</v>
      </c>
      <c r="B27" s="62">
        <v>45869</v>
      </c>
      <c r="C27" s="10" t="s">
        <v>234</v>
      </c>
      <c r="D27" s="9">
        <v>7800</v>
      </c>
      <c r="E27" s="10" t="s">
        <v>9</v>
      </c>
      <c r="I27" s="15"/>
    </row>
    <row r="28" spans="1:9" customFormat="1" ht="14.5" x14ac:dyDescent="0.35">
      <c r="B28" s="1"/>
      <c r="C28" s="1"/>
      <c r="D28" s="63">
        <f>SUM(D5:D27)</f>
        <v>1722450</v>
      </c>
      <c r="E28" s="17"/>
      <c r="G28" s="15"/>
    </row>
    <row r="29" spans="1:9" x14ac:dyDescent="0.25">
      <c r="D29" s="16"/>
    </row>
  </sheetData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12AF0-2A17-4D3A-809E-F5D81D4EB498}">
  <dimension ref="A1:H35"/>
  <sheetViews>
    <sheetView topLeftCell="A25" workbookViewId="0">
      <selection activeCell="F11" sqref="F11"/>
    </sheetView>
  </sheetViews>
  <sheetFormatPr baseColWidth="10" defaultColWidth="9.1796875" defaultRowHeight="11.5" x14ac:dyDescent="0.25"/>
  <cols>
    <col min="1" max="1" width="7.90625" style="1" customWidth="1"/>
    <col min="2" max="2" width="94.453125" style="1" customWidth="1"/>
    <col min="3" max="3" width="11.6328125" style="1" customWidth="1"/>
    <col min="4" max="4" width="21.453125" style="1" bestFit="1" customWidth="1"/>
    <col min="5" max="5" width="12.453125" style="1" bestFit="1" customWidth="1"/>
    <col min="6" max="6" width="9.1796875" style="1"/>
    <col min="7" max="8" width="10.1796875" style="1" bestFit="1" customWidth="1"/>
    <col min="9" max="9" width="9.1796875" style="1"/>
    <col min="10" max="11" width="10.81640625" style="1" bestFit="1" customWidth="1"/>
    <col min="12" max="16384" width="9.1796875" style="1"/>
  </cols>
  <sheetData>
    <row r="1" spans="1:4" customFormat="1" ht="14.5" x14ac:dyDescent="0.35">
      <c r="A1" s="70" t="s">
        <v>235</v>
      </c>
      <c r="B1" s="70"/>
      <c r="C1" s="70"/>
      <c r="D1" s="16"/>
    </row>
    <row r="2" spans="1:4" customFormat="1" ht="14.5" x14ac:dyDescent="0.35">
      <c r="A2" s="70" t="s">
        <v>236</v>
      </c>
      <c r="B2" s="70"/>
      <c r="C2" s="70"/>
      <c r="D2" s="16"/>
    </row>
    <row r="3" spans="1:4" customFormat="1" ht="14.5" x14ac:dyDescent="0.35">
      <c r="A3" s="70" t="s">
        <v>237</v>
      </c>
      <c r="B3" s="70"/>
      <c r="C3" s="70"/>
      <c r="D3" s="16"/>
    </row>
    <row r="4" spans="1:4" customFormat="1" ht="24" x14ac:dyDescent="0.35">
      <c r="A4" s="2" t="s">
        <v>238</v>
      </c>
      <c r="B4" s="4" t="s">
        <v>109</v>
      </c>
      <c r="C4" s="5" t="s">
        <v>110</v>
      </c>
      <c r="D4" s="6" t="s">
        <v>7</v>
      </c>
    </row>
    <row r="5" spans="1:4" customFormat="1" ht="14.5" x14ac:dyDescent="0.35">
      <c r="A5" s="26">
        <v>1</v>
      </c>
      <c r="B5" s="8" t="s">
        <v>239</v>
      </c>
      <c r="C5" s="9">
        <v>40000</v>
      </c>
      <c r="D5" s="10" t="s">
        <v>9</v>
      </c>
    </row>
    <row r="6" spans="1:4" customFormat="1" ht="14.5" x14ac:dyDescent="0.35">
      <c r="A6" s="26">
        <f>+A5+1</f>
        <v>2</v>
      </c>
      <c r="B6" s="8" t="s">
        <v>240</v>
      </c>
      <c r="C6" s="9">
        <v>40000</v>
      </c>
      <c r="D6" s="10" t="s">
        <v>9</v>
      </c>
    </row>
    <row r="7" spans="1:4" customFormat="1" ht="14.5" x14ac:dyDescent="0.35">
      <c r="A7" s="26">
        <f t="shared" ref="A7:A33" si="0">+A6+1</f>
        <v>3</v>
      </c>
      <c r="B7" s="8" t="s">
        <v>241</v>
      </c>
      <c r="C7" s="9">
        <v>170000</v>
      </c>
      <c r="D7" s="10" t="s">
        <v>9</v>
      </c>
    </row>
    <row r="8" spans="1:4" customFormat="1" ht="14.5" x14ac:dyDescent="0.35">
      <c r="A8" s="26">
        <f t="shared" si="0"/>
        <v>4</v>
      </c>
      <c r="B8" s="8" t="s">
        <v>242</v>
      </c>
      <c r="C8" s="9">
        <v>1000</v>
      </c>
      <c r="D8" s="10" t="s">
        <v>9</v>
      </c>
    </row>
    <row r="9" spans="1:4" customFormat="1" ht="14.5" x14ac:dyDescent="0.35">
      <c r="A9" s="26">
        <f t="shared" si="0"/>
        <v>5</v>
      </c>
      <c r="B9" s="8" t="s">
        <v>243</v>
      </c>
      <c r="C9" s="9">
        <v>182500</v>
      </c>
      <c r="D9" s="10" t="s">
        <v>9</v>
      </c>
    </row>
    <row r="10" spans="1:4" customFormat="1" ht="14.5" x14ac:dyDescent="0.35">
      <c r="A10" s="26">
        <f t="shared" si="0"/>
        <v>6</v>
      </c>
      <c r="B10" s="8" t="s">
        <v>243</v>
      </c>
      <c r="C10" s="9">
        <v>329000</v>
      </c>
      <c r="D10" s="10" t="s">
        <v>9</v>
      </c>
    </row>
    <row r="11" spans="1:4" customFormat="1" ht="14.5" x14ac:dyDescent="0.35">
      <c r="A11" s="26">
        <f t="shared" si="0"/>
        <v>7</v>
      </c>
      <c r="B11" s="8" t="s">
        <v>244</v>
      </c>
      <c r="C11" s="9">
        <v>160000</v>
      </c>
      <c r="D11" s="10" t="s">
        <v>9</v>
      </c>
    </row>
    <row r="12" spans="1:4" customFormat="1" ht="14.5" x14ac:dyDescent="0.35">
      <c r="A12" s="26">
        <f t="shared" si="0"/>
        <v>8</v>
      </c>
      <c r="B12" s="8" t="s">
        <v>245</v>
      </c>
      <c r="C12" s="9">
        <v>10000</v>
      </c>
      <c r="D12" s="10" t="s">
        <v>9</v>
      </c>
    </row>
    <row r="13" spans="1:4" customFormat="1" ht="14.5" x14ac:dyDescent="0.35">
      <c r="A13" s="26">
        <f t="shared" si="0"/>
        <v>9</v>
      </c>
      <c r="B13" s="8" t="s">
        <v>246</v>
      </c>
      <c r="C13" s="9">
        <v>1600</v>
      </c>
      <c r="D13" s="10" t="s">
        <v>9</v>
      </c>
    </row>
    <row r="14" spans="1:4" customFormat="1" ht="14.5" x14ac:dyDescent="0.35">
      <c r="A14" s="26">
        <f t="shared" si="0"/>
        <v>10</v>
      </c>
      <c r="B14" s="8" t="s">
        <v>247</v>
      </c>
      <c r="C14" s="9">
        <v>7000</v>
      </c>
      <c r="D14" s="10" t="s">
        <v>9</v>
      </c>
    </row>
    <row r="15" spans="1:4" customFormat="1" ht="14.5" x14ac:dyDescent="0.35">
      <c r="A15" s="26">
        <f t="shared" si="0"/>
        <v>11</v>
      </c>
      <c r="B15" s="8" t="s">
        <v>248</v>
      </c>
      <c r="C15" s="9">
        <v>30000</v>
      </c>
      <c r="D15" s="10" t="s">
        <v>9</v>
      </c>
    </row>
    <row r="16" spans="1:4" customFormat="1" ht="14.5" x14ac:dyDescent="0.35">
      <c r="A16" s="26">
        <f t="shared" si="0"/>
        <v>12</v>
      </c>
      <c r="B16" s="8" t="s">
        <v>249</v>
      </c>
      <c r="C16" s="9">
        <v>325000</v>
      </c>
      <c r="D16" s="10" t="s">
        <v>9</v>
      </c>
    </row>
    <row r="17" spans="1:4" customFormat="1" ht="14.5" x14ac:dyDescent="0.35">
      <c r="A17" s="26">
        <f t="shared" si="0"/>
        <v>13</v>
      </c>
      <c r="B17" s="8" t="s">
        <v>250</v>
      </c>
      <c r="C17" s="9">
        <f>22000+5000</f>
        <v>27000</v>
      </c>
      <c r="D17" s="10" t="s">
        <v>9</v>
      </c>
    </row>
    <row r="18" spans="1:4" customFormat="1" ht="14.5" x14ac:dyDescent="0.35">
      <c r="A18" s="26">
        <f t="shared" si="0"/>
        <v>14</v>
      </c>
      <c r="B18" s="8" t="s">
        <v>251</v>
      </c>
      <c r="C18" s="9">
        <v>221100</v>
      </c>
      <c r="D18" s="10" t="s">
        <v>9</v>
      </c>
    </row>
    <row r="19" spans="1:4" customFormat="1" ht="14.5" x14ac:dyDescent="0.35">
      <c r="A19" s="26">
        <f>+A18+1</f>
        <v>15</v>
      </c>
      <c r="B19" s="8" t="s">
        <v>252</v>
      </c>
      <c r="C19" s="9">
        <v>8000</v>
      </c>
      <c r="D19" s="10" t="s">
        <v>9</v>
      </c>
    </row>
    <row r="20" spans="1:4" customFormat="1" ht="14.5" x14ac:dyDescent="0.35">
      <c r="A20" s="26">
        <f t="shared" si="0"/>
        <v>16</v>
      </c>
      <c r="B20" s="8" t="s">
        <v>253</v>
      </c>
      <c r="C20" s="9">
        <v>6800</v>
      </c>
      <c r="D20" s="10" t="s">
        <v>9</v>
      </c>
    </row>
    <row r="21" spans="1:4" customFormat="1" ht="14.5" x14ac:dyDescent="0.35">
      <c r="A21" s="26" t="s">
        <v>254</v>
      </c>
      <c r="B21" s="8" t="s">
        <v>255</v>
      </c>
      <c r="C21" s="9">
        <v>1237000</v>
      </c>
      <c r="D21" s="10" t="s">
        <v>9</v>
      </c>
    </row>
    <row r="22" spans="1:4" customFormat="1" ht="14.5" x14ac:dyDescent="0.35">
      <c r="A22" s="26">
        <v>23</v>
      </c>
      <c r="B22" s="8" t="s">
        <v>256</v>
      </c>
      <c r="C22" s="9">
        <v>200000</v>
      </c>
      <c r="D22" s="10" t="s">
        <v>9</v>
      </c>
    </row>
    <row r="23" spans="1:4" customFormat="1" ht="14.5" x14ac:dyDescent="0.35">
      <c r="A23" s="26">
        <f t="shared" si="0"/>
        <v>24</v>
      </c>
      <c r="B23" s="8" t="s">
        <v>257</v>
      </c>
      <c r="C23" s="9">
        <v>200000</v>
      </c>
      <c r="D23" s="10" t="s">
        <v>9</v>
      </c>
    </row>
    <row r="24" spans="1:4" customFormat="1" ht="14.5" x14ac:dyDescent="0.35">
      <c r="A24" s="26">
        <f t="shared" si="0"/>
        <v>25</v>
      </c>
      <c r="B24" s="8" t="s">
        <v>258</v>
      </c>
      <c r="C24" s="9">
        <v>30000</v>
      </c>
      <c r="D24" s="10" t="s">
        <v>9</v>
      </c>
    </row>
    <row r="25" spans="1:4" customFormat="1" ht="14.5" x14ac:dyDescent="0.35">
      <c r="A25" s="26">
        <f t="shared" si="0"/>
        <v>26</v>
      </c>
      <c r="B25" s="8" t="s">
        <v>259</v>
      </c>
      <c r="C25" s="9">
        <v>10000</v>
      </c>
      <c r="D25" s="10" t="s">
        <v>9</v>
      </c>
    </row>
    <row r="26" spans="1:4" customFormat="1" ht="14.5" x14ac:dyDescent="0.35">
      <c r="A26" s="26">
        <f t="shared" si="0"/>
        <v>27</v>
      </c>
      <c r="B26" s="8" t="s">
        <v>260</v>
      </c>
      <c r="C26" s="9">
        <f>57225+1000</f>
        <v>58225</v>
      </c>
      <c r="D26" s="10" t="s">
        <v>9</v>
      </c>
    </row>
    <row r="27" spans="1:4" customFormat="1" ht="14.5" x14ac:dyDescent="0.35">
      <c r="A27" s="26">
        <f t="shared" si="0"/>
        <v>28</v>
      </c>
      <c r="B27" s="8" t="s">
        <v>261</v>
      </c>
      <c r="C27" s="9">
        <v>2500</v>
      </c>
      <c r="D27" s="10" t="s">
        <v>9</v>
      </c>
    </row>
    <row r="28" spans="1:4" customFormat="1" ht="14.5" x14ac:dyDescent="0.35">
      <c r="A28" s="26">
        <f t="shared" si="0"/>
        <v>29</v>
      </c>
      <c r="B28" s="8" t="s">
        <v>262</v>
      </c>
      <c r="C28" s="9">
        <f>2000+4600+1500</f>
        <v>8100</v>
      </c>
      <c r="D28" s="10" t="s">
        <v>9</v>
      </c>
    </row>
    <row r="29" spans="1:4" customFormat="1" ht="14.5" x14ac:dyDescent="0.35">
      <c r="A29" s="26">
        <f t="shared" si="0"/>
        <v>30</v>
      </c>
      <c r="B29" s="61" t="s">
        <v>263</v>
      </c>
      <c r="C29" s="9">
        <v>3500</v>
      </c>
      <c r="D29" s="10" t="s">
        <v>9</v>
      </c>
    </row>
    <row r="30" spans="1:4" customFormat="1" ht="14.5" x14ac:dyDescent="0.35">
      <c r="A30" s="26">
        <f t="shared" si="0"/>
        <v>31</v>
      </c>
      <c r="B30" s="61" t="s">
        <v>264</v>
      </c>
      <c r="C30" s="9">
        <v>542000</v>
      </c>
      <c r="D30" s="10" t="s">
        <v>9</v>
      </c>
    </row>
    <row r="31" spans="1:4" customFormat="1" ht="14.5" x14ac:dyDescent="0.35">
      <c r="A31" s="26">
        <f t="shared" si="0"/>
        <v>32</v>
      </c>
      <c r="B31" s="61" t="s">
        <v>265</v>
      </c>
      <c r="C31" s="9">
        <v>1500</v>
      </c>
      <c r="D31" s="10" t="s">
        <v>9</v>
      </c>
    </row>
    <row r="32" spans="1:4" customFormat="1" ht="14.5" x14ac:dyDescent="0.35">
      <c r="A32" s="26">
        <f>+A31+1</f>
        <v>33</v>
      </c>
      <c r="B32" s="10" t="s">
        <v>266</v>
      </c>
      <c r="C32" s="9">
        <f>4975+225+900</f>
        <v>6100</v>
      </c>
      <c r="D32" s="10" t="s">
        <v>9</v>
      </c>
    </row>
    <row r="33" spans="1:8" customFormat="1" ht="14.5" x14ac:dyDescent="0.35">
      <c r="A33" s="26">
        <f t="shared" si="0"/>
        <v>34</v>
      </c>
      <c r="B33" s="10" t="s">
        <v>267</v>
      </c>
      <c r="C33" s="9">
        <v>8000</v>
      </c>
      <c r="D33" s="10" t="s">
        <v>9</v>
      </c>
    </row>
    <row r="34" spans="1:8" customFormat="1" ht="14.5" x14ac:dyDescent="0.35">
      <c r="A34" s="26"/>
      <c r="B34" s="13"/>
      <c r="C34" s="14">
        <f>SUM(C5:C33)</f>
        <v>3865925</v>
      </c>
      <c r="D34" s="10"/>
      <c r="H34" s="15"/>
    </row>
    <row r="35" spans="1:8" customFormat="1" ht="14.5" x14ac:dyDescent="0.35">
      <c r="A35" s="1"/>
      <c r="B35" s="1"/>
      <c r="C35" s="16"/>
      <c r="D35" s="17"/>
      <c r="F35" s="15"/>
    </row>
  </sheetData>
  <mergeCells count="3">
    <mergeCell ref="A1:C1"/>
    <mergeCell ref="A2:C2"/>
    <mergeCell ref="A3:C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039F7-F959-4202-ADC2-778CEE1041BD}">
  <dimension ref="A1:H63"/>
  <sheetViews>
    <sheetView topLeftCell="A19" workbookViewId="0">
      <selection activeCell="C12" sqref="C12"/>
    </sheetView>
  </sheetViews>
  <sheetFormatPr baseColWidth="10" defaultColWidth="9.1796875" defaultRowHeight="11.5" x14ac:dyDescent="0.25"/>
  <cols>
    <col min="1" max="1" width="5.6328125" style="1" customWidth="1"/>
    <col min="2" max="2" width="11.1796875" style="1" bestFit="1" customWidth="1"/>
    <col min="3" max="3" width="80.54296875" style="1" customWidth="1"/>
    <col min="4" max="4" width="17.1796875" style="1" customWidth="1"/>
    <col min="5" max="5" width="21.453125" style="1" bestFit="1" customWidth="1"/>
    <col min="6" max="6" width="9.1796875" style="1"/>
    <col min="7" max="8" width="10.1796875" style="1" bestFit="1" customWidth="1"/>
    <col min="9" max="9" width="9.1796875" style="1"/>
    <col min="10" max="11" width="10.81640625" style="1" bestFit="1" customWidth="1"/>
    <col min="12" max="16384" width="9.1796875" style="1"/>
  </cols>
  <sheetData>
    <row r="1" spans="1:5" customFormat="1" ht="14.5" x14ac:dyDescent="0.35">
      <c r="A1" s="70" t="s">
        <v>235</v>
      </c>
      <c r="B1" s="70"/>
      <c r="C1" s="70"/>
      <c r="D1" s="70"/>
      <c r="E1" s="21"/>
    </row>
    <row r="2" spans="1:5" customFormat="1" ht="14.5" x14ac:dyDescent="0.35">
      <c r="A2" s="70" t="s">
        <v>268</v>
      </c>
      <c r="B2" s="70"/>
      <c r="C2" s="70"/>
      <c r="D2" s="70"/>
      <c r="E2" s="21"/>
    </row>
    <row r="3" spans="1:5" customFormat="1" ht="14.5" x14ac:dyDescent="0.35">
      <c r="A3" s="70" t="s">
        <v>269</v>
      </c>
      <c r="B3" s="70"/>
      <c r="C3" s="70"/>
      <c r="D3" s="70"/>
      <c r="E3" s="21"/>
    </row>
    <row r="4" spans="1:5" customFormat="1" ht="14.5" x14ac:dyDescent="0.35">
      <c r="B4" s="1"/>
      <c r="C4" s="1"/>
      <c r="D4" s="1"/>
      <c r="E4" s="1"/>
    </row>
    <row r="5" spans="1:5" customFormat="1" ht="23" x14ac:dyDescent="0.35">
      <c r="A5" s="49" t="s">
        <v>238</v>
      </c>
      <c r="B5" s="49" t="s">
        <v>4</v>
      </c>
      <c r="C5" s="4" t="s">
        <v>109</v>
      </c>
      <c r="D5" s="5" t="s">
        <v>110</v>
      </c>
      <c r="E5" s="6" t="s">
        <v>7</v>
      </c>
    </row>
    <row r="6" spans="1:5" customFormat="1" ht="14.5" x14ac:dyDescent="0.35">
      <c r="A6" s="33">
        <v>1</v>
      </c>
      <c r="B6" s="32">
        <v>45903</v>
      </c>
      <c r="C6" s="10" t="s">
        <v>270</v>
      </c>
      <c r="D6" s="9">
        <v>40000</v>
      </c>
      <c r="E6" s="10" t="s">
        <v>9</v>
      </c>
    </row>
    <row r="7" spans="1:5" customFormat="1" ht="14.5" x14ac:dyDescent="0.35">
      <c r="A7" s="33">
        <f>1+A6</f>
        <v>2</v>
      </c>
      <c r="B7" s="32">
        <v>45904</v>
      </c>
      <c r="C7" s="10" t="s">
        <v>271</v>
      </c>
      <c r="D7" s="9">
        <f>40000+1650+5200</f>
        <v>46850</v>
      </c>
      <c r="E7" s="10" t="s">
        <v>9</v>
      </c>
    </row>
    <row r="8" spans="1:5" customFormat="1" ht="14.5" x14ac:dyDescent="0.35">
      <c r="A8" s="33">
        <f t="shared" ref="A8:A28" si="0">1+A7</f>
        <v>3</v>
      </c>
      <c r="B8" s="32">
        <v>45904</v>
      </c>
      <c r="C8" s="10" t="s">
        <v>272</v>
      </c>
      <c r="D8" s="9">
        <v>170000</v>
      </c>
      <c r="E8" s="10" t="s">
        <v>9</v>
      </c>
    </row>
    <row r="9" spans="1:5" customFormat="1" ht="14.5" x14ac:dyDescent="0.35">
      <c r="A9" s="33">
        <f t="shared" si="0"/>
        <v>4</v>
      </c>
      <c r="B9" s="32">
        <v>45904</v>
      </c>
      <c r="C9" s="10" t="s">
        <v>273</v>
      </c>
      <c r="D9" s="9">
        <v>170000</v>
      </c>
      <c r="E9" s="10" t="s">
        <v>9</v>
      </c>
    </row>
    <row r="10" spans="1:5" customFormat="1" ht="14.5" x14ac:dyDescent="0.35">
      <c r="A10" s="33">
        <f t="shared" si="0"/>
        <v>5</v>
      </c>
      <c r="B10" s="32">
        <v>45905</v>
      </c>
      <c r="C10" s="10" t="s">
        <v>242</v>
      </c>
      <c r="D10" s="9">
        <v>1000</v>
      </c>
      <c r="E10" s="10" t="s">
        <v>9</v>
      </c>
    </row>
    <row r="11" spans="1:5" customFormat="1" ht="14.5" x14ac:dyDescent="0.35">
      <c r="A11" s="33">
        <f t="shared" si="0"/>
        <v>6</v>
      </c>
      <c r="B11" s="32">
        <v>45905</v>
      </c>
      <c r="C11" s="10" t="s">
        <v>274</v>
      </c>
      <c r="D11" s="9">
        <v>8000</v>
      </c>
      <c r="E11" s="10" t="s">
        <v>9</v>
      </c>
    </row>
    <row r="12" spans="1:5" customFormat="1" ht="14.5" x14ac:dyDescent="0.35">
      <c r="A12" s="33">
        <f t="shared" si="0"/>
        <v>7</v>
      </c>
      <c r="B12" s="32">
        <v>45905</v>
      </c>
      <c r="C12" s="10" t="s">
        <v>275</v>
      </c>
      <c r="D12" s="9">
        <v>9000</v>
      </c>
      <c r="E12" s="10" t="s">
        <v>9</v>
      </c>
    </row>
    <row r="13" spans="1:5" customFormat="1" ht="14.5" x14ac:dyDescent="0.35">
      <c r="A13" s="33">
        <f t="shared" si="0"/>
        <v>8</v>
      </c>
      <c r="B13" s="32">
        <v>45905</v>
      </c>
      <c r="C13" s="10" t="s">
        <v>276</v>
      </c>
      <c r="D13" s="9">
        <f>15000+5200</f>
        <v>20200</v>
      </c>
      <c r="E13" s="10" t="s">
        <v>9</v>
      </c>
    </row>
    <row r="14" spans="1:5" customFormat="1" ht="14.5" x14ac:dyDescent="0.35">
      <c r="A14" s="33">
        <f t="shared" si="0"/>
        <v>9</v>
      </c>
      <c r="B14" s="32">
        <v>45905</v>
      </c>
      <c r="C14" s="10" t="s">
        <v>277</v>
      </c>
      <c r="D14" s="9">
        <v>15000</v>
      </c>
      <c r="E14" s="10" t="s">
        <v>9</v>
      </c>
    </row>
    <row r="15" spans="1:5" customFormat="1" ht="14.5" x14ac:dyDescent="0.35">
      <c r="A15" s="33">
        <f t="shared" si="0"/>
        <v>10</v>
      </c>
      <c r="B15" s="32">
        <v>45905</v>
      </c>
      <c r="C15" s="10" t="s">
        <v>278</v>
      </c>
      <c r="D15" s="9">
        <f>1500+4400</f>
        <v>5900</v>
      </c>
      <c r="E15" s="10" t="s">
        <v>9</v>
      </c>
    </row>
    <row r="16" spans="1:5" customFormat="1" ht="14.5" x14ac:dyDescent="0.35">
      <c r="A16" s="33">
        <f t="shared" si="0"/>
        <v>11</v>
      </c>
      <c r="B16" s="32">
        <v>45905</v>
      </c>
      <c r="C16" s="10" t="s">
        <v>279</v>
      </c>
      <c r="D16" s="9">
        <v>6000</v>
      </c>
      <c r="E16" s="10" t="s">
        <v>9</v>
      </c>
    </row>
    <row r="17" spans="1:8" customFormat="1" ht="14.5" x14ac:dyDescent="0.35">
      <c r="A17" s="33">
        <f t="shared" si="0"/>
        <v>12</v>
      </c>
      <c r="B17" s="32">
        <v>45908</v>
      </c>
      <c r="C17" s="10" t="s">
        <v>280</v>
      </c>
      <c r="D17" s="9">
        <f>80000+15000+5000+10000</f>
        <v>110000</v>
      </c>
      <c r="E17" s="10" t="s">
        <v>9</v>
      </c>
    </row>
    <row r="18" spans="1:8" customFormat="1" ht="14.5" x14ac:dyDescent="0.35">
      <c r="A18" s="33">
        <f>1+A17</f>
        <v>13</v>
      </c>
      <c r="B18" s="32">
        <v>45910</v>
      </c>
      <c r="C18" s="10" t="s">
        <v>281</v>
      </c>
      <c r="D18" s="9">
        <f>1167000+70000+50400</f>
        <v>1287400</v>
      </c>
      <c r="E18" s="10" t="s">
        <v>9</v>
      </c>
    </row>
    <row r="19" spans="1:8" customFormat="1" ht="14.5" x14ac:dyDescent="0.35">
      <c r="A19" s="33">
        <f t="shared" si="0"/>
        <v>14</v>
      </c>
      <c r="B19" s="32">
        <v>45910</v>
      </c>
      <c r="C19" s="10" t="s">
        <v>282</v>
      </c>
      <c r="D19" s="9">
        <v>1000000</v>
      </c>
      <c r="E19" s="10" t="s">
        <v>9</v>
      </c>
    </row>
    <row r="20" spans="1:8" customFormat="1" ht="14.5" x14ac:dyDescent="0.35">
      <c r="A20" s="33">
        <f t="shared" si="0"/>
        <v>15</v>
      </c>
      <c r="B20" s="32">
        <v>45910</v>
      </c>
      <c r="C20" s="10" t="s">
        <v>283</v>
      </c>
      <c r="D20" s="9">
        <v>347650</v>
      </c>
      <c r="E20" s="10" t="s">
        <v>9</v>
      </c>
    </row>
    <row r="21" spans="1:8" customFormat="1" ht="14.5" x14ac:dyDescent="0.35">
      <c r="A21" s="33">
        <f t="shared" si="0"/>
        <v>16</v>
      </c>
      <c r="B21" s="32">
        <v>45910</v>
      </c>
      <c r="C21" s="10" t="s">
        <v>284</v>
      </c>
      <c r="D21" s="9">
        <v>237600</v>
      </c>
      <c r="E21" s="10" t="s">
        <v>9</v>
      </c>
    </row>
    <row r="22" spans="1:8" customFormat="1" ht="14.5" x14ac:dyDescent="0.35">
      <c r="A22" s="33">
        <f t="shared" si="0"/>
        <v>17</v>
      </c>
      <c r="B22" s="32">
        <v>45910</v>
      </c>
      <c r="C22" s="10" t="s">
        <v>285</v>
      </c>
      <c r="D22" s="9">
        <v>5150</v>
      </c>
      <c r="E22" s="10" t="s">
        <v>9</v>
      </c>
    </row>
    <row r="23" spans="1:8" customFormat="1" ht="14.5" x14ac:dyDescent="0.35">
      <c r="A23" s="33">
        <f t="shared" si="0"/>
        <v>18</v>
      </c>
      <c r="B23" s="32">
        <v>45911</v>
      </c>
      <c r="C23" s="10" t="s">
        <v>286</v>
      </c>
      <c r="D23" s="9">
        <v>214500</v>
      </c>
      <c r="E23" s="10" t="s">
        <v>9</v>
      </c>
    </row>
    <row r="24" spans="1:8" customFormat="1" ht="14.5" x14ac:dyDescent="0.35">
      <c r="A24" s="33">
        <f t="shared" si="0"/>
        <v>19</v>
      </c>
      <c r="B24" s="32">
        <v>45911</v>
      </c>
      <c r="C24" s="10" t="s">
        <v>287</v>
      </c>
      <c r="D24" s="9">
        <v>30000</v>
      </c>
      <c r="E24" s="10" t="s">
        <v>9</v>
      </c>
    </row>
    <row r="25" spans="1:8" customFormat="1" ht="14.5" x14ac:dyDescent="0.35">
      <c r="A25" s="33">
        <f t="shared" si="0"/>
        <v>20</v>
      </c>
      <c r="B25" s="32">
        <v>45915</v>
      </c>
      <c r="C25" s="10" t="s">
        <v>288</v>
      </c>
      <c r="D25" s="9">
        <v>1300000</v>
      </c>
      <c r="E25" s="10" t="s">
        <v>9</v>
      </c>
    </row>
    <row r="26" spans="1:8" customFormat="1" ht="14.5" x14ac:dyDescent="0.35">
      <c r="A26" s="33">
        <f t="shared" si="0"/>
        <v>21</v>
      </c>
      <c r="B26" s="32">
        <v>45919</v>
      </c>
      <c r="C26" s="10" t="s">
        <v>289</v>
      </c>
      <c r="D26" s="9">
        <v>15000</v>
      </c>
      <c r="E26" s="10" t="s">
        <v>9</v>
      </c>
    </row>
    <row r="27" spans="1:8" customFormat="1" ht="14.5" x14ac:dyDescent="0.35">
      <c r="A27" s="33">
        <f t="shared" si="0"/>
        <v>22</v>
      </c>
      <c r="B27" s="32">
        <v>45919</v>
      </c>
      <c r="C27" s="10" t="s">
        <v>290</v>
      </c>
      <c r="D27" s="9">
        <v>60000</v>
      </c>
      <c r="E27" s="10" t="s">
        <v>9</v>
      </c>
    </row>
    <row r="28" spans="1:8" customFormat="1" ht="14.5" x14ac:dyDescent="0.35">
      <c r="A28" s="33">
        <f t="shared" si="0"/>
        <v>23</v>
      </c>
      <c r="B28" s="32">
        <v>45919</v>
      </c>
      <c r="C28" s="10" t="s">
        <v>291</v>
      </c>
      <c r="D28" s="9">
        <v>4000</v>
      </c>
      <c r="E28" s="10" t="s">
        <v>9</v>
      </c>
    </row>
    <row r="29" spans="1:8" customFormat="1" ht="14.5" x14ac:dyDescent="0.35">
      <c r="A29" s="33">
        <f>1+A28</f>
        <v>24</v>
      </c>
      <c r="B29" s="32">
        <v>45930</v>
      </c>
      <c r="C29" s="10" t="s">
        <v>292</v>
      </c>
      <c r="D29" s="9">
        <f>375850+35000</f>
        <v>410850</v>
      </c>
      <c r="E29" s="10" t="s">
        <v>9</v>
      </c>
    </row>
    <row r="30" spans="1:8" customFormat="1" ht="14.5" x14ac:dyDescent="0.35">
      <c r="A30" s="33">
        <f t="shared" ref="A30:A31" si="1">1+A29</f>
        <v>25</v>
      </c>
      <c r="B30" s="32">
        <v>45930</v>
      </c>
      <c r="C30" s="10" t="s">
        <v>293</v>
      </c>
      <c r="D30" s="9">
        <v>3000</v>
      </c>
      <c r="E30" s="10" t="s">
        <v>9</v>
      </c>
    </row>
    <row r="31" spans="1:8" customFormat="1" ht="14.5" x14ac:dyDescent="0.35">
      <c r="A31" s="33">
        <f t="shared" si="1"/>
        <v>26</v>
      </c>
      <c r="B31" s="32">
        <v>45930</v>
      </c>
      <c r="C31" s="10" t="s">
        <v>294</v>
      </c>
      <c r="D31" s="9">
        <v>3600</v>
      </c>
      <c r="E31" s="10" t="s">
        <v>9</v>
      </c>
    </row>
    <row r="32" spans="1:8" customFormat="1" ht="14.5" x14ac:dyDescent="0.35">
      <c r="B32" s="10"/>
      <c r="C32" s="13"/>
      <c r="D32" s="14">
        <f>SUM(D6:D31)</f>
        <v>5520700</v>
      </c>
      <c r="E32" s="10"/>
      <c r="H32" s="15"/>
    </row>
    <row r="33" spans="2:6" customFormat="1" ht="14.5" x14ac:dyDescent="0.35">
      <c r="B33" s="1"/>
      <c r="C33" s="1"/>
      <c r="D33" s="16"/>
      <c r="E33" s="17"/>
      <c r="F33" s="15"/>
    </row>
    <row r="35" spans="2:6" x14ac:dyDescent="0.25">
      <c r="E35" s="46"/>
    </row>
    <row r="36" spans="2:6" x14ac:dyDescent="0.25">
      <c r="E36" s="35"/>
    </row>
    <row r="37" spans="2:6" x14ac:dyDescent="0.25">
      <c r="E37" s="47"/>
    </row>
    <row r="38" spans="2:6" x14ac:dyDescent="0.25">
      <c r="D38" s="16"/>
      <c r="E38" s="16"/>
    </row>
    <row r="39" spans="2:6" x14ac:dyDescent="0.25">
      <c r="D39" s="16"/>
      <c r="E39" s="16"/>
    </row>
    <row r="40" spans="2:6" x14ac:dyDescent="0.25">
      <c r="D40" s="16"/>
    </row>
    <row r="41" spans="2:6" x14ac:dyDescent="0.25">
      <c r="D41" s="16"/>
      <c r="E41" s="64"/>
    </row>
    <row r="44" spans="2:6" x14ac:dyDescent="0.25">
      <c r="E44" s="65"/>
    </row>
    <row r="45" spans="2:6" x14ac:dyDescent="0.25">
      <c r="E45" s="16"/>
    </row>
    <row r="46" spans="2:6" x14ac:dyDescent="0.25">
      <c r="E46" s="16"/>
    </row>
    <row r="48" spans="2:6" x14ac:dyDescent="0.25">
      <c r="E48" s="16"/>
    </row>
    <row r="49" spans="4:5" x14ac:dyDescent="0.25">
      <c r="E49" s="16"/>
    </row>
    <row r="54" spans="4:5" x14ac:dyDescent="0.25">
      <c r="D54" s="18"/>
      <c r="E54" s="16"/>
    </row>
    <row r="55" spans="4:5" x14ac:dyDescent="0.25">
      <c r="D55" s="19"/>
    </row>
    <row r="61" spans="4:5" x14ac:dyDescent="0.25">
      <c r="E61" s="16"/>
    </row>
    <row r="63" spans="4:5" x14ac:dyDescent="0.25">
      <c r="D63" s="66"/>
      <c r="E63" s="16"/>
    </row>
  </sheetData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789B8-5185-4206-9068-F0C31054159C}">
  <dimension ref="A1:I31"/>
  <sheetViews>
    <sheetView topLeftCell="A19" workbookViewId="0">
      <selection activeCell="C14" sqref="C14"/>
    </sheetView>
  </sheetViews>
  <sheetFormatPr baseColWidth="10" defaultColWidth="9.1796875" defaultRowHeight="11.5" x14ac:dyDescent="0.25"/>
  <cols>
    <col min="1" max="1" width="21.6328125" style="1" bestFit="1" customWidth="1"/>
    <col min="2" max="2" width="11.1796875" style="1" bestFit="1" customWidth="1"/>
    <col min="3" max="3" width="84.7265625" style="1" customWidth="1"/>
    <col min="4" max="4" width="18.1796875" style="1" bestFit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A1" s="70" t="s">
        <v>295</v>
      </c>
      <c r="B1" s="70"/>
      <c r="C1" s="70"/>
      <c r="D1" s="70"/>
      <c r="E1" s="70"/>
    </row>
    <row r="2" spans="1:5" customFormat="1" ht="14.5" x14ac:dyDescent="0.35">
      <c r="A2" s="70" t="s">
        <v>296</v>
      </c>
      <c r="B2" s="70"/>
      <c r="C2" s="70"/>
      <c r="D2" s="70"/>
      <c r="E2" s="70"/>
    </row>
    <row r="3" spans="1:5" customFormat="1" ht="14.5" x14ac:dyDescent="0.35">
      <c r="A3" s="70" t="s">
        <v>297</v>
      </c>
      <c r="B3" s="70"/>
      <c r="C3" s="70"/>
      <c r="D3" s="70"/>
      <c r="E3" s="70"/>
    </row>
    <row r="4" spans="1:5" customFormat="1" ht="23" x14ac:dyDescent="0.35">
      <c r="A4" s="6" t="s">
        <v>238</v>
      </c>
      <c r="B4" s="3" t="s">
        <v>4</v>
      </c>
      <c r="C4" s="4" t="s">
        <v>109</v>
      </c>
      <c r="D4" s="5" t="s">
        <v>110</v>
      </c>
      <c r="E4" s="6" t="s">
        <v>7</v>
      </c>
    </row>
    <row r="5" spans="1:5" customFormat="1" ht="14.5" x14ac:dyDescent="0.35">
      <c r="A5" s="31">
        <v>1</v>
      </c>
      <c r="B5" s="32">
        <v>45931</v>
      </c>
      <c r="C5" s="8" t="s">
        <v>298</v>
      </c>
      <c r="D5" s="67">
        <f>40000+15250+5000+10000</f>
        <v>70250</v>
      </c>
      <c r="E5" s="10" t="s">
        <v>9</v>
      </c>
    </row>
    <row r="6" spans="1:5" customFormat="1" ht="14.5" x14ac:dyDescent="0.35">
      <c r="A6" s="31">
        <f>+A5+1</f>
        <v>2</v>
      </c>
      <c r="B6" s="32">
        <v>45934</v>
      </c>
      <c r="C6" s="8" t="s">
        <v>299</v>
      </c>
      <c r="D6" s="67">
        <v>1500</v>
      </c>
      <c r="E6" s="10" t="s">
        <v>9</v>
      </c>
    </row>
    <row r="7" spans="1:5" customFormat="1" ht="14.5" x14ac:dyDescent="0.35">
      <c r="A7" s="31">
        <f t="shared" ref="A7:A11" si="0">+A6+1</f>
        <v>3</v>
      </c>
      <c r="B7" s="32">
        <v>45934</v>
      </c>
      <c r="C7" s="8" t="s">
        <v>300</v>
      </c>
      <c r="D7" s="67">
        <v>40000</v>
      </c>
      <c r="E7" s="10" t="s">
        <v>9</v>
      </c>
    </row>
    <row r="8" spans="1:5" customFormat="1" ht="14.5" x14ac:dyDescent="0.35">
      <c r="A8" s="31">
        <f t="shared" si="0"/>
        <v>4</v>
      </c>
      <c r="B8" s="32">
        <v>45937</v>
      </c>
      <c r="C8" s="8" t="s">
        <v>301</v>
      </c>
      <c r="D8" s="67">
        <v>170000</v>
      </c>
      <c r="E8" s="10" t="s">
        <v>9</v>
      </c>
    </row>
    <row r="9" spans="1:5" customFormat="1" ht="14.5" x14ac:dyDescent="0.35">
      <c r="A9" s="31">
        <f t="shared" si="0"/>
        <v>5</v>
      </c>
      <c r="B9" s="32">
        <v>45937</v>
      </c>
      <c r="C9" s="8" t="s">
        <v>242</v>
      </c>
      <c r="D9" s="67">
        <v>1000</v>
      </c>
      <c r="E9" s="10" t="s">
        <v>9</v>
      </c>
    </row>
    <row r="10" spans="1:5" customFormat="1" ht="14.5" x14ac:dyDescent="0.35">
      <c r="A10" s="31">
        <f t="shared" si="0"/>
        <v>6</v>
      </c>
      <c r="B10" s="32">
        <v>45937</v>
      </c>
      <c r="C10" s="8" t="s">
        <v>302</v>
      </c>
      <c r="D10" s="67">
        <v>8000</v>
      </c>
      <c r="E10" s="10" t="s">
        <v>9</v>
      </c>
    </row>
    <row r="11" spans="1:5" customFormat="1" ht="14.5" x14ac:dyDescent="0.35">
      <c r="A11" s="31">
        <f t="shared" si="0"/>
        <v>7</v>
      </c>
      <c r="B11" s="32">
        <v>45936</v>
      </c>
      <c r="C11" s="8" t="s">
        <v>303</v>
      </c>
      <c r="D11" s="67">
        <v>8600</v>
      </c>
      <c r="E11" s="10" t="s">
        <v>9</v>
      </c>
    </row>
    <row r="12" spans="1:5" customFormat="1" ht="14.5" x14ac:dyDescent="0.35">
      <c r="A12" s="31" t="s">
        <v>304</v>
      </c>
      <c r="B12" s="32">
        <v>45939</v>
      </c>
      <c r="C12" s="8" t="s">
        <v>305</v>
      </c>
      <c r="D12" s="67">
        <v>1287400</v>
      </c>
      <c r="E12" s="10" t="s">
        <v>9</v>
      </c>
    </row>
    <row r="13" spans="1:5" customFormat="1" ht="14.5" x14ac:dyDescent="0.35">
      <c r="A13" s="31">
        <v>15</v>
      </c>
      <c r="B13" s="32">
        <v>45939</v>
      </c>
      <c r="C13" s="8" t="s">
        <v>306</v>
      </c>
      <c r="D13" s="67">
        <v>237600</v>
      </c>
      <c r="E13" s="10" t="s">
        <v>9</v>
      </c>
    </row>
    <row r="14" spans="1:5" customFormat="1" ht="14.5" x14ac:dyDescent="0.35">
      <c r="A14" s="31">
        <f>+A13+1</f>
        <v>16</v>
      </c>
      <c r="B14" s="32">
        <v>45940</v>
      </c>
      <c r="C14" s="8" t="s">
        <v>307</v>
      </c>
      <c r="D14" s="67">
        <v>30000</v>
      </c>
      <c r="E14" s="10" t="s">
        <v>9</v>
      </c>
    </row>
    <row r="15" spans="1:5" customFormat="1" ht="14.5" x14ac:dyDescent="0.35">
      <c r="A15" s="31">
        <f t="shared" ref="A15:A29" si="1">+A14+1</f>
        <v>17</v>
      </c>
      <c r="B15" s="32">
        <v>45943</v>
      </c>
      <c r="C15" s="8" t="s">
        <v>308</v>
      </c>
      <c r="D15" s="67">
        <v>201500</v>
      </c>
      <c r="E15" s="10" t="s">
        <v>9</v>
      </c>
    </row>
    <row r="16" spans="1:5" customFormat="1" ht="14.5" x14ac:dyDescent="0.35">
      <c r="A16" s="31">
        <f t="shared" si="1"/>
        <v>18</v>
      </c>
      <c r="B16" s="32">
        <v>45944</v>
      </c>
      <c r="C16" s="8" t="s">
        <v>309</v>
      </c>
      <c r="D16" s="67">
        <v>214500</v>
      </c>
      <c r="E16" s="10" t="s">
        <v>9</v>
      </c>
    </row>
    <row r="17" spans="1:9" customFormat="1" ht="14.5" x14ac:dyDescent="0.35">
      <c r="A17" s="31">
        <f t="shared" si="1"/>
        <v>19</v>
      </c>
      <c r="B17" s="32">
        <v>45944</v>
      </c>
      <c r="C17" s="8" t="s">
        <v>310</v>
      </c>
      <c r="D17" s="67">
        <v>214500</v>
      </c>
      <c r="E17" s="10" t="s">
        <v>9</v>
      </c>
    </row>
    <row r="18" spans="1:9" customFormat="1" ht="14.5" x14ac:dyDescent="0.35">
      <c r="A18" s="31">
        <f t="shared" si="1"/>
        <v>20</v>
      </c>
      <c r="B18" s="32">
        <v>45944</v>
      </c>
      <c r="C18" s="8" t="s">
        <v>311</v>
      </c>
      <c r="D18" s="67">
        <v>214500</v>
      </c>
      <c r="E18" s="10" t="s">
        <v>9</v>
      </c>
    </row>
    <row r="19" spans="1:9" customFormat="1" ht="14.5" x14ac:dyDescent="0.35">
      <c r="A19" s="31">
        <f t="shared" si="1"/>
        <v>21</v>
      </c>
      <c r="B19" s="32">
        <v>45945</v>
      </c>
      <c r="C19" s="8" t="s">
        <v>13</v>
      </c>
      <c r="D19" s="67">
        <v>15000</v>
      </c>
      <c r="E19" s="10" t="s">
        <v>9</v>
      </c>
    </row>
    <row r="20" spans="1:9" customFormat="1" ht="14.5" x14ac:dyDescent="0.35">
      <c r="A20" s="31">
        <f t="shared" si="1"/>
        <v>22</v>
      </c>
      <c r="B20" s="32">
        <v>45945</v>
      </c>
      <c r="C20" s="8" t="s">
        <v>87</v>
      </c>
      <c r="D20" s="67">
        <v>12000</v>
      </c>
      <c r="E20" s="10" t="s">
        <v>9</v>
      </c>
    </row>
    <row r="21" spans="1:9" customFormat="1" ht="14.5" x14ac:dyDescent="0.35">
      <c r="A21" s="31">
        <f>+A20+1</f>
        <v>23</v>
      </c>
      <c r="B21" s="32">
        <v>45945</v>
      </c>
      <c r="C21" s="8" t="s">
        <v>312</v>
      </c>
      <c r="D21" s="67">
        <v>3000</v>
      </c>
      <c r="E21" s="10" t="s">
        <v>9</v>
      </c>
    </row>
    <row r="22" spans="1:9" customFormat="1" ht="14.5" x14ac:dyDescent="0.35">
      <c r="A22" s="31">
        <f t="shared" si="1"/>
        <v>24</v>
      </c>
      <c r="B22" s="32">
        <v>45945</v>
      </c>
      <c r="C22" s="8" t="s">
        <v>313</v>
      </c>
      <c r="D22" s="67">
        <v>8000</v>
      </c>
      <c r="E22" s="10" t="s">
        <v>9</v>
      </c>
    </row>
    <row r="23" spans="1:9" customFormat="1" ht="14.5" x14ac:dyDescent="0.35">
      <c r="A23" s="31">
        <f t="shared" si="1"/>
        <v>25</v>
      </c>
      <c r="B23" s="32">
        <v>45947</v>
      </c>
      <c r="C23" s="8" t="s">
        <v>314</v>
      </c>
      <c r="D23" s="67">
        <v>35000</v>
      </c>
      <c r="E23" s="10" t="s">
        <v>9</v>
      </c>
    </row>
    <row r="24" spans="1:9" customFormat="1" ht="14.5" x14ac:dyDescent="0.35">
      <c r="A24" s="31">
        <f t="shared" si="1"/>
        <v>26</v>
      </c>
      <c r="B24" s="32">
        <v>45947</v>
      </c>
      <c r="C24" s="8" t="s">
        <v>315</v>
      </c>
      <c r="D24" s="67">
        <v>32000</v>
      </c>
      <c r="E24" s="10" t="s">
        <v>9</v>
      </c>
    </row>
    <row r="25" spans="1:9" customFormat="1" ht="14.5" x14ac:dyDescent="0.35">
      <c r="A25" s="31">
        <f t="shared" si="1"/>
        <v>27</v>
      </c>
      <c r="B25" s="32">
        <v>45947</v>
      </c>
      <c r="C25" s="8" t="s">
        <v>316</v>
      </c>
      <c r="D25" s="67">
        <v>112900</v>
      </c>
      <c r="E25" s="10" t="s">
        <v>9</v>
      </c>
    </row>
    <row r="26" spans="1:9" customFormat="1" ht="14.5" x14ac:dyDescent="0.35">
      <c r="A26" s="31">
        <f t="shared" si="1"/>
        <v>28</v>
      </c>
      <c r="B26" s="32">
        <v>45954</v>
      </c>
      <c r="C26" s="8" t="s">
        <v>317</v>
      </c>
      <c r="D26" s="67">
        <v>225000</v>
      </c>
      <c r="E26" s="10" t="s">
        <v>9</v>
      </c>
    </row>
    <row r="27" spans="1:9" customFormat="1" ht="14.5" x14ac:dyDescent="0.35">
      <c r="A27" s="31">
        <f t="shared" si="1"/>
        <v>29</v>
      </c>
      <c r="B27" s="32">
        <v>45957</v>
      </c>
      <c r="C27" s="8" t="s">
        <v>318</v>
      </c>
      <c r="D27" s="67">
        <v>10000</v>
      </c>
      <c r="E27" s="10" t="s">
        <v>9</v>
      </c>
    </row>
    <row r="28" spans="1:9" customFormat="1" ht="14.5" x14ac:dyDescent="0.35">
      <c r="A28" s="31">
        <f>+A27+1</f>
        <v>30</v>
      </c>
      <c r="B28" s="32">
        <v>45961</v>
      </c>
      <c r="C28" s="8" t="s">
        <v>319</v>
      </c>
      <c r="D28" s="67">
        <v>240000</v>
      </c>
      <c r="E28" s="10" t="s">
        <v>9</v>
      </c>
    </row>
    <row r="29" spans="1:9" customFormat="1" ht="14.5" x14ac:dyDescent="0.35">
      <c r="A29" s="31">
        <f t="shared" si="1"/>
        <v>31</v>
      </c>
      <c r="B29" s="32">
        <v>45961</v>
      </c>
      <c r="C29" s="8" t="s">
        <v>320</v>
      </c>
      <c r="D29" s="67">
        <v>5200</v>
      </c>
      <c r="E29" s="10" t="s">
        <v>9</v>
      </c>
    </row>
    <row r="30" spans="1:9" customFormat="1" ht="14.5" x14ac:dyDescent="0.35">
      <c r="A30" s="31"/>
      <c r="B30" s="68"/>
      <c r="C30" s="13"/>
      <c r="D30" s="14">
        <f>SUM(D5:D29)</f>
        <v>3397450</v>
      </c>
      <c r="E30" s="10"/>
      <c r="I30" s="15"/>
    </row>
    <row r="31" spans="1:9" customFormat="1" ht="14.5" x14ac:dyDescent="0.35">
      <c r="B31" s="1"/>
      <c r="C31" s="1"/>
      <c r="D31" s="16"/>
      <c r="E31" s="17"/>
      <c r="G31" s="15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10852-EE21-43C1-8082-D8C8EAF9A58E}">
  <dimension ref="A1:I28"/>
  <sheetViews>
    <sheetView topLeftCell="B13" workbookViewId="0">
      <selection activeCell="D14" sqref="D14"/>
    </sheetView>
  </sheetViews>
  <sheetFormatPr baseColWidth="10" defaultColWidth="9.1796875" defaultRowHeight="11.5" x14ac:dyDescent="0.25"/>
  <cols>
    <col min="1" max="1" width="21.6328125" style="1" bestFit="1" customWidth="1"/>
    <col min="2" max="2" width="11.1796875" style="1" bestFit="1" customWidth="1"/>
    <col min="3" max="3" width="84.7265625" style="1" customWidth="1"/>
    <col min="4" max="4" width="18.1796875" style="1" bestFit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A1" s="70" t="s">
        <v>321</v>
      </c>
      <c r="B1" s="70"/>
      <c r="C1" s="70"/>
      <c r="D1" s="70"/>
      <c r="E1" s="70"/>
    </row>
    <row r="2" spans="1:5" customFormat="1" ht="14.5" x14ac:dyDescent="0.35">
      <c r="A2" s="70" t="s">
        <v>322</v>
      </c>
      <c r="B2" s="70"/>
      <c r="C2" s="70"/>
      <c r="D2" s="70"/>
      <c r="E2" s="70"/>
    </row>
    <row r="3" spans="1:5" customFormat="1" ht="14.5" x14ac:dyDescent="0.35">
      <c r="A3" s="70" t="s">
        <v>323</v>
      </c>
      <c r="B3" s="70"/>
      <c r="C3" s="70"/>
      <c r="D3" s="70"/>
      <c r="E3" s="70"/>
    </row>
    <row r="4" spans="1:5" customFormat="1" ht="14.5" x14ac:dyDescent="0.35">
      <c r="A4" s="25" t="s">
        <v>238</v>
      </c>
      <c r="B4" s="69" t="s">
        <v>45</v>
      </c>
      <c r="C4" s="23" t="s">
        <v>5</v>
      </c>
      <c r="D4" s="24" t="s">
        <v>6</v>
      </c>
      <c r="E4" s="25" t="s">
        <v>47</v>
      </c>
    </row>
    <row r="5" spans="1:5" customFormat="1" ht="14.5" x14ac:dyDescent="0.35">
      <c r="A5" s="31">
        <v>1</v>
      </c>
      <c r="B5" s="27">
        <v>45964</v>
      </c>
      <c r="C5" s="8" t="s">
        <v>324</v>
      </c>
      <c r="D5" s="9">
        <v>40000</v>
      </c>
      <c r="E5" s="10" t="s">
        <v>9</v>
      </c>
    </row>
    <row r="6" spans="1:5" customFormat="1" ht="14.5" x14ac:dyDescent="0.35">
      <c r="A6" s="31">
        <f t="shared" ref="A6:A11" si="0">+A5+1</f>
        <v>2</v>
      </c>
      <c r="B6" s="27">
        <v>45964</v>
      </c>
      <c r="C6" s="8" t="s">
        <v>325</v>
      </c>
      <c r="D6" s="9">
        <v>12500</v>
      </c>
      <c r="E6" s="10" t="s">
        <v>9</v>
      </c>
    </row>
    <row r="7" spans="1:5" customFormat="1" ht="14.5" x14ac:dyDescent="0.35">
      <c r="A7" s="31">
        <f t="shared" si="0"/>
        <v>3</v>
      </c>
      <c r="B7" s="27">
        <v>45964</v>
      </c>
      <c r="C7" s="8" t="s">
        <v>326</v>
      </c>
      <c r="D7" s="9">
        <f>50200+20000</f>
        <v>70200</v>
      </c>
      <c r="E7" s="10" t="s">
        <v>9</v>
      </c>
    </row>
    <row r="8" spans="1:5" customFormat="1" ht="14.5" x14ac:dyDescent="0.35">
      <c r="A8" s="31">
        <f t="shared" si="0"/>
        <v>4</v>
      </c>
      <c r="B8" s="27">
        <v>45965</v>
      </c>
      <c r="C8" s="8" t="s">
        <v>327</v>
      </c>
      <c r="D8" s="9">
        <v>3000</v>
      </c>
      <c r="E8" s="10" t="s">
        <v>9</v>
      </c>
    </row>
    <row r="9" spans="1:5" customFormat="1" ht="14.5" x14ac:dyDescent="0.35">
      <c r="A9" s="31">
        <f t="shared" si="0"/>
        <v>5</v>
      </c>
      <c r="B9" s="27">
        <v>45967</v>
      </c>
      <c r="C9" s="8" t="s">
        <v>198</v>
      </c>
      <c r="D9" s="9">
        <v>12150</v>
      </c>
      <c r="E9" s="10" t="s">
        <v>9</v>
      </c>
    </row>
    <row r="10" spans="1:5" customFormat="1" ht="14.5" x14ac:dyDescent="0.35">
      <c r="A10" s="31">
        <f t="shared" si="0"/>
        <v>6</v>
      </c>
      <c r="B10" s="27">
        <v>45967</v>
      </c>
      <c r="C10" s="8" t="s">
        <v>328</v>
      </c>
      <c r="D10" s="9">
        <v>5000</v>
      </c>
      <c r="E10" s="10" t="s">
        <v>9</v>
      </c>
    </row>
    <row r="11" spans="1:5" customFormat="1" ht="14.5" x14ac:dyDescent="0.35">
      <c r="A11" s="31">
        <f t="shared" si="0"/>
        <v>7</v>
      </c>
      <c r="B11" s="27">
        <v>45967</v>
      </c>
      <c r="C11" s="8" t="s">
        <v>329</v>
      </c>
      <c r="D11" s="9">
        <v>8000</v>
      </c>
      <c r="E11" s="10" t="s">
        <v>9</v>
      </c>
    </row>
    <row r="12" spans="1:5" customFormat="1" ht="14.5" x14ac:dyDescent="0.35">
      <c r="A12" s="31">
        <f>+A11+1</f>
        <v>8</v>
      </c>
      <c r="B12" s="27">
        <v>45968</v>
      </c>
      <c r="C12" s="8" t="s">
        <v>330</v>
      </c>
      <c r="D12" s="9">
        <v>170000</v>
      </c>
      <c r="E12" s="10" t="s">
        <v>9</v>
      </c>
    </row>
    <row r="13" spans="1:5" customFormat="1" ht="14.5" x14ac:dyDescent="0.35">
      <c r="A13" s="31">
        <f>+A12+1</f>
        <v>9</v>
      </c>
      <c r="B13" s="27">
        <v>45968</v>
      </c>
      <c r="C13" s="8" t="s">
        <v>11</v>
      </c>
      <c r="D13" s="9">
        <v>1000</v>
      </c>
      <c r="E13" s="10" t="s">
        <v>9</v>
      </c>
    </row>
    <row r="14" spans="1:5" customFormat="1" ht="14.5" x14ac:dyDescent="0.35">
      <c r="A14" s="31">
        <f>+A13+1</f>
        <v>10</v>
      </c>
      <c r="B14" s="27">
        <v>45968</v>
      </c>
      <c r="C14" s="8" t="s">
        <v>331</v>
      </c>
      <c r="D14" s="9">
        <v>237600</v>
      </c>
      <c r="E14" s="10" t="s">
        <v>9</v>
      </c>
    </row>
    <row r="15" spans="1:5" customFormat="1" ht="14.5" x14ac:dyDescent="0.35">
      <c r="A15" s="31" t="s">
        <v>332</v>
      </c>
      <c r="B15" s="27">
        <v>45968</v>
      </c>
      <c r="C15" s="8" t="s">
        <v>333</v>
      </c>
      <c r="D15" s="9">
        <f>1287400+200000</f>
        <v>1487400</v>
      </c>
      <c r="E15" s="10" t="s">
        <v>9</v>
      </c>
    </row>
    <row r="16" spans="1:5" customFormat="1" ht="14.5" x14ac:dyDescent="0.35">
      <c r="A16" s="31">
        <v>19</v>
      </c>
      <c r="B16" s="27">
        <v>45968</v>
      </c>
      <c r="C16" s="8" t="s">
        <v>334</v>
      </c>
      <c r="D16" s="9">
        <v>22550</v>
      </c>
      <c r="E16" s="10" t="s">
        <v>9</v>
      </c>
    </row>
    <row r="17" spans="1:9" customFormat="1" ht="14.5" x14ac:dyDescent="0.35">
      <c r="A17" s="31">
        <f t="shared" ref="A17:A22" si="1">+A16+1</f>
        <v>20</v>
      </c>
      <c r="B17" s="27">
        <v>45971</v>
      </c>
      <c r="C17" s="8" t="s">
        <v>299</v>
      </c>
      <c r="D17" s="9">
        <v>1500</v>
      </c>
      <c r="E17" s="10" t="s">
        <v>9</v>
      </c>
    </row>
    <row r="18" spans="1:9" customFormat="1" ht="14.5" x14ac:dyDescent="0.35">
      <c r="A18" s="31">
        <f t="shared" si="1"/>
        <v>21</v>
      </c>
      <c r="B18" s="27">
        <v>45971</v>
      </c>
      <c r="C18" s="8" t="s">
        <v>335</v>
      </c>
      <c r="D18" s="9">
        <v>30000</v>
      </c>
      <c r="E18" s="10" t="s">
        <v>9</v>
      </c>
    </row>
    <row r="19" spans="1:9" customFormat="1" ht="14.5" x14ac:dyDescent="0.35">
      <c r="A19" s="31">
        <f t="shared" si="1"/>
        <v>22</v>
      </c>
      <c r="B19" s="27">
        <v>45978</v>
      </c>
      <c r="C19" s="8" t="s">
        <v>336</v>
      </c>
      <c r="D19" s="9">
        <f>16350+10500</f>
        <v>26850</v>
      </c>
      <c r="E19" s="10" t="s">
        <v>9</v>
      </c>
    </row>
    <row r="20" spans="1:9" customFormat="1" ht="14.5" x14ac:dyDescent="0.35">
      <c r="A20" s="31">
        <f t="shared" si="1"/>
        <v>23</v>
      </c>
      <c r="B20" s="27">
        <v>45978</v>
      </c>
      <c r="C20" s="8" t="s">
        <v>337</v>
      </c>
      <c r="D20" s="9">
        <v>200000</v>
      </c>
      <c r="E20" s="10" t="s">
        <v>9</v>
      </c>
    </row>
    <row r="21" spans="1:9" customFormat="1" ht="14.5" x14ac:dyDescent="0.35">
      <c r="A21" s="31">
        <f t="shared" si="1"/>
        <v>24</v>
      </c>
      <c r="B21" s="27">
        <v>45980</v>
      </c>
      <c r="C21" s="8" t="s">
        <v>338</v>
      </c>
      <c r="D21" s="9">
        <v>137750</v>
      </c>
      <c r="E21" s="10" t="s">
        <v>9</v>
      </c>
    </row>
    <row r="22" spans="1:9" customFormat="1" ht="14.5" x14ac:dyDescent="0.35">
      <c r="A22" s="31">
        <f t="shared" si="1"/>
        <v>25</v>
      </c>
      <c r="B22" s="27">
        <v>45982</v>
      </c>
      <c r="C22" s="8" t="s">
        <v>339</v>
      </c>
      <c r="D22" s="9">
        <f>14000+7000+6000+6000</f>
        <v>33000</v>
      </c>
      <c r="E22" s="10" t="s">
        <v>9</v>
      </c>
    </row>
    <row r="23" spans="1:9" customFormat="1" ht="14.5" x14ac:dyDescent="0.35">
      <c r="A23" s="31">
        <f>+A22+1</f>
        <v>26</v>
      </c>
      <c r="B23" s="27">
        <v>45989</v>
      </c>
      <c r="C23" s="8" t="s">
        <v>340</v>
      </c>
      <c r="D23" s="9">
        <v>150000</v>
      </c>
      <c r="E23" s="10" t="s">
        <v>9</v>
      </c>
    </row>
    <row r="24" spans="1:9" customFormat="1" ht="14.5" x14ac:dyDescent="0.35">
      <c r="A24" s="31">
        <f t="shared" ref="A24:A26" si="2">+A23+1</f>
        <v>27</v>
      </c>
      <c r="B24" s="27">
        <v>45989</v>
      </c>
      <c r="C24" s="8" t="s">
        <v>341</v>
      </c>
      <c r="D24" s="9">
        <v>15400</v>
      </c>
      <c r="E24" s="10" t="s">
        <v>9</v>
      </c>
    </row>
    <row r="25" spans="1:9" customFormat="1" ht="14.5" x14ac:dyDescent="0.35">
      <c r="A25" s="31">
        <f t="shared" si="2"/>
        <v>28</v>
      </c>
      <c r="B25" s="27">
        <v>45991</v>
      </c>
      <c r="C25" s="8" t="s">
        <v>342</v>
      </c>
      <c r="D25" s="9">
        <v>206450</v>
      </c>
      <c r="E25" s="10" t="s">
        <v>9</v>
      </c>
    </row>
    <row r="26" spans="1:9" customFormat="1" ht="14.5" x14ac:dyDescent="0.35">
      <c r="A26" s="31">
        <f t="shared" si="2"/>
        <v>29</v>
      </c>
      <c r="B26" s="27">
        <v>45991</v>
      </c>
      <c r="C26" s="8" t="s">
        <v>343</v>
      </c>
      <c r="D26" s="9">
        <v>6600</v>
      </c>
      <c r="E26" s="10" t="s">
        <v>9</v>
      </c>
    </row>
    <row r="27" spans="1:9" customFormat="1" ht="14.5" x14ac:dyDescent="0.35">
      <c r="A27" s="31"/>
      <c r="B27" s="68"/>
      <c r="C27" s="13"/>
      <c r="D27" s="14">
        <f>SUM(D5:D26)</f>
        <v>2876950</v>
      </c>
      <c r="E27" s="10"/>
      <c r="I27" s="15"/>
    </row>
    <row r="28" spans="1:9" customFormat="1" ht="14.5" x14ac:dyDescent="0.35">
      <c r="B28" s="1"/>
      <c r="C28" s="1"/>
      <c r="D28" s="16"/>
      <c r="E28" s="17"/>
      <c r="G28" s="15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workbookViewId="0">
      <selection activeCell="C10" sqref="C10"/>
    </sheetView>
  </sheetViews>
  <sheetFormatPr baseColWidth="10" defaultColWidth="9.1796875" defaultRowHeight="11.5" x14ac:dyDescent="0.25"/>
  <cols>
    <col min="1" max="1" width="7.90625" style="1" customWidth="1"/>
    <col min="2" max="2" width="11.1796875" style="1" bestFit="1" customWidth="1"/>
    <col min="3" max="3" width="106.36328125" style="1" bestFit="1" customWidth="1"/>
    <col min="4" max="4" width="18.1796875" style="1" bestFit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7" ht="13" x14ac:dyDescent="0.3">
      <c r="C1" s="70" t="s">
        <v>0</v>
      </c>
      <c r="D1" s="70"/>
      <c r="E1" s="70"/>
      <c r="F1" s="70"/>
      <c r="G1" s="70"/>
    </row>
    <row r="2" spans="1:7" ht="13" x14ac:dyDescent="0.3">
      <c r="C2" s="70" t="s">
        <v>1</v>
      </c>
      <c r="D2" s="70"/>
      <c r="E2" s="70"/>
      <c r="F2" s="70"/>
      <c r="G2" s="70"/>
    </row>
    <row r="3" spans="1:7" ht="13" x14ac:dyDescent="0.3">
      <c r="C3" s="70" t="s">
        <v>2</v>
      </c>
      <c r="D3" s="70"/>
      <c r="E3" s="70"/>
      <c r="F3" s="70"/>
      <c r="G3" s="70"/>
    </row>
    <row r="4" spans="1:7" customFormat="1" ht="24" x14ac:dyDescent="0.35">
      <c r="A4" s="2" t="s">
        <v>3</v>
      </c>
      <c r="B4" s="3" t="s">
        <v>4</v>
      </c>
      <c r="C4" s="4" t="s">
        <v>5</v>
      </c>
      <c r="D4" s="5" t="s">
        <v>6</v>
      </c>
      <c r="E4" s="6" t="s">
        <v>7</v>
      </c>
    </row>
    <row r="5" spans="1:7" customFormat="1" ht="14.5" x14ac:dyDescent="0.35">
      <c r="A5" s="1">
        <v>1</v>
      </c>
      <c r="B5" s="7">
        <v>45992</v>
      </c>
      <c r="C5" s="8" t="s">
        <v>8</v>
      </c>
      <c r="D5" s="9">
        <f>12150+60000+3000+850</f>
        <v>76000</v>
      </c>
      <c r="E5" s="10" t="s">
        <v>9</v>
      </c>
    </row>
    <row r="6" spans="1:7" customFormat="1" ht="14.5" x14ac:dyDescent="0.35">
      <c r="A6" s="10">
        <f>+A5+1</f>
        <v>2</v>
      </c>
      <c r="B6" s="11">
        <v>45993</v>
      </c>
      <c r="C6" s="8" t="s">
        <v>10</v>
      </c>
      <c r="D6" s="9">
        <v>40000</v>
      </c>
      <c r="E6" s="10" t="s">
        <v>9</v>
      </c>
    </row>
    <row r="7" spans="1:7" customFormat="1" ht="14.5" x14ac:dyDescent="0.35">
      <c r="A7" s="10">
        <f t="shared" ref="A7:A34" si="0">+A6+1</f>
        <v>3</v>
      </c>
      <c r="B7" s="11">
        <v>45993</v>
      </c>
      <c r="C7" s="8" t="s">
        <v>11</v>
      </c>
      <c r="D7" s="9">
        <v>1000</v>
      </c>
      <c r="E7" s="10" t="s">
        <v>9</v>
      </c>
    </row>
    <row r="8" spans="1:7" customFormat="1" ht="14.5" x14ac:dyDescent="0.35">
      <c r="A8" s="10">
        <f t="shared" si="0"/>
        <v>4</v>
      </c>
      <c r="B8" s="11">
        <v>45993</v>
      </c>
      <c r="C8" s="8" t="s">
        <v>12</v>
      </c>
      <c r="D8" s="9">
        <v>8000</v>
      </c>
      <c r="E8" s="10" t="s">
        <v>9</v>
      </c>
    </row>
    <row r="9" spans="1:7" customFormat="1" ht="14.5" x14ac:dyDescent="0.35">
      <c r="A9" s="10">
        <f t="shared" si="0"/>
        <v>5</v>
      </c>
      <c r="B9" s="11">
        <v>45993</v>
      </c>
      <c r="C9" s="8" t="s">
        <v>13</v>
      </c>
      <c r="D9" s="9">
        <v>15000</v>
      </c>
      <c r="E9" s="10" t="s">
        <v>9</v>
      </c>
    </row>
    <row r="10" spans="1:7" customFormat="1" ht="14.5" x14ac:dyDescent="0.35">
      <c r="A10" s="10">
        <f t="shared" si="0"/>
        <v>6</v>
      </c>
      <c r="B10" s="11">
        <v>45993</v>
      </c>
      <c r="C10" s="8" t="s">
        <v>14</v>
      </c>
      <c r="D10" s="9">
        <v>3000</v>
      </c>
      <c r="E10" s="10" t="s">
        <v>9</v>
      </c>
    </row>
    <row r="11" spans="1:7" customFormat="1" ht="14.5" x14ac:dyDescent="0.35">
      <c r="A11" s="10">
        <f t="shared" si="0"/>
        <v>7</v>
      </c>
      <c r="B11" s="11">
        <v>45994</v>
      </c>
      <c r="C11" s="8" t="s">
        <v>15</v>
      </c>
      <c r="D11" s="9">
        <v>20000</v>
      </c>
      <c r="E11" s="10" t="s">
        <v>9</v>
      </c>
    </row>
    <row r="12" spans="1:7" customFormat="1" ht="14.5" x14ac:dyDescent="0.35">
      <c r="A12" s="10">
        <f t="shared" si="0"/>
        <v>8</v>
      </c>
      <c r="B12" s="11">
        <v>45994</v>
      </c>
      <c r="C12" s="8" t="s">
        <v>16</v>
      </c>
      <c r="D12" s="9">
        <v>17375</v>
      </c>
      <c r="E12" s="10" t="s">
        <v>9</v>
      </c>
    </row>
    <row r="13" spans="1:7" customFormat="1" ht="14.5" x14ac:dyDescent="0.35">
      <c r="A13" s="10">
        <f t="shared" si="0"/>
        <v>9</v>
      </c>
      <c r="B13" s="11">
        <v>45994</v>
      </c>
      <c r="C13" s="8" t="s">
        <v>17</v>
      </c>
      <c r="D13" s="9">
        <f>7200+300+600+5150</f>
        <v>13250</v>
      </c>
      <c r="E13" s="10" t="s">
        <v>9</v>
      </c>
    </row>
    <row r="14" spans="1:7" customFormat="1" ht="14.5" x14ac:dyDescent="0.35">
      <c r="A14" s="10">
        <f t="shared" si="0"/>
        <v>10</v>
      </c>
      <c r="B14" s="11">
        <v>45994</v>
      </c>
      <c r="C14" s="8" t="s">
        <v>18</v>
      </c>
      <c r="D14" s="9">
        <f>44700+123000</f>
        <v>167700</v>
      </c>
      <c r="E14" s="10" t="s">
        <v>9</v>
      </c>
    </row>
    <row r="15" spans="1:7" customFormat="1" ht="14.5" x14ac:dyDescent="0.35">
      <c r="A15" s="10" t="s">
        <v>19</v>
      </c>
      <c r="B15" s="11">
        <v>45995</v>
      </c>
      <c r="C15" s="8" t="s">
        <v>20</v>
      </c>
      <c r="D15" s="9">
        <v>1487400</v>
      </c>
      <c r="E15" s="10" t="s">
        <v>9</v>
      </c>
    </row>
    <row r="16" spans="1:7" customFormat="1" ht="14.5" x14ac:dyDescent="0.35">
      <c r="A16" s="10">
        <v>19</v>
      </c>
      <c r="B16" s="11">
        <v>45996</v>
      </c>
      <c r="C16" s="8" t="s">
        <v>21</v>
      </c>
      <c r="D16" s="9">
        <v>237600</v>
      </c>
      <c r="E16" s="10" t="s">
        <v>9</v>
      </c>
    </row>
    <row r="17" spans="1:5" customFormat="1" ht="14.5" x14ac:dyDescent="0.35">
      <c r="A17" s="10">
        <f t="shared" si="0"/>
        <v>20</v>
      </c>
      <c r="B17" s="11">
        <v>45996</v>
      </c>
      <c r="C17" s="8" t="s">
        <v>22</v>
      </c>
      <c r="D17" s="9">
        <v>170000</v>
      </c>
      <c r="E17" s="10" t="s">
        <v>9</v>
      </c>
    </row>
    <row r="18" spans="1:5" customFormat="1" ht="14.5" x14ac:dyDescent="0.35">
      <c r="A18" s="10">
        <f t="shared" si="0"/>
        <v>21</v>
      </c>
      <c r="B18" s="11">
        <v>45996</v>
      </c>
      <c r="C18" s="8" t="s">
        <v>23</v>
      </c>
      <c r="D18" s="9">
        <f>20000+2600+30000+40000+15000+5000</f>
        <v>112600</v>
      </c>
      <c r="E18" s="10" t="s">
        <v>9</v>
      </c>
    </row>
    <row r="19" spans="1:5" customFormat="1" ht="14.5" x14ac:dyDescent="0.35">
      <c r="A19" s="10">
        <f t="shared" si="0"/>
        <v>22</v>
      </c>
      <c r="B19" s="11">
        <v>45996</v>
      </c>
      <c r="C19" s="8" t="s">
        <v>24</v>
      </c>
      <c r="D19" s="9">
        <v>326250</v>
      </c>
      <c r="E19" s="10" t="s">
        <v>9</v>
      </c>
    </row>
    <row r="20" spans="1:5" customFormat="1" ht="14.5" x14ac:dyDescent="0.35">
      <c r="A20" s="10">
        <f t="shared" si="0"/>
        <v>23</v>
      </c>
      <c r="B20" s="11">
        <v>46006</v>
      </c>
      <c r="C20" s="8" t="s">
        <v>25</v>
      </c>
      <c r="D20" s="20">
        <v>1524250</v>
      </c>
      <c r="E20" s="10" t="s">
        <v>9</v>
      </c>
    </row>
    <row r="21" spans="1:5" customFormat="1" ht="14.5" x14ac:dyDescent="0.35">
      <c r="A21" s="10">
        <f t="shared" si="0"/>
        <v>24</v>
      </c>
      <c r="B21" s="12">
        <v>46010</v>
      </c>
      <c r="C21" s="8" t="s">
        <v>26</v>
      </c>
      <c r="D21" s="9">
        <v>186750</v>
      </c>
      <c r="E21" s="10" t="s">
        <v>9</v>
      </c>
    </row>
    <row r="22" spans="1:5" customFormat="1" ht="14.5" x14ac:dyDescent="0.35">
      <c r="A22" s="10">
        <f t="shared" si="0"/>
        <v>25</v>
      </c>
      <c r="B22" s="12">
        <v>46012</v>
      </c>
      <c r="C22" s="8" t="s">
        <v>27</v>
      </c>
      <c r="D22" s="9">
        <v>1500</v>
      </c>
      <c r="E22" s="10" t="s">
        <v>9</v>
      </c>
    </row>
    <row r="23" spans="1:5" customFormat="1" ht="14.5" x14ac:dyDescent="0.35">
      <c r="A23" s="10">
        <f t="shared" si="0"/>
        <v>26</v>
      </c>
      <c r="B23" s="12">
        <v>46021</v>
      </c>
      <c r="C23" s="8" t="s">
        <v>28</v>
      </c>
      <c r="D23" s="9">
        <v>40000</v>
      </c>
      <c r="E23" s="10" t="s">
        <v>9</v>
      </c>
    </row>
    <row r="24" spans="1:5" customFormat="1" ht="14.5" x14ac:dyDescent="0.35">
      <c r="A24" s="10">
        <f t="shared" si="0"/>
        <v>27</v>
      </c>
      <c r="B24" s="12">
        <v>46021</v>
      </c>
      <c r="C24" s="8" t="s">
        <v>29</v>
      </c>
      <c r="D24" s="9">
        <v>170000</v>
      </c>
      <c r="E24" s="10" t="s">
        <v>9</v>
      </c>
    </row>
    <row r="25" spans="1:5" customFormat="1" ht="14.5" x14ac:dyDescent="0.35">
      <c r="A25" s="10" t="s">
        <v>30</v>
      </c>
      <c r="B25" s="12">
        <v>46021</v>
      </c>
      <c r="C25" s="8" t="s">
        <v>31</v>
      </c>
      <c r="D25" s="9">
        <v>1130000</v>
      </c>
      <c r="E25" s="10" t="s">
        <v>9</v>
      </c>
    </row>
    <row r="26" spans="1:5" customFormat="1" ht="14.5" x14ac:dyDescent="0.35">
      <c r="A26" s="10" t="s">
        <v>32</v>
      </c>
      <c r="B26" s="12">
        <v>46021</v>
      </c>
      <c r="C26" s="8" t="s">
        <v>20</v>
      </c>
      <c r="D26" s="9">
        <v>1487400</v>
      </c>
      <c r="E26" s="10" t="s">
        <v>9</v>
      </c>
    </row>
    <row r="27" spans="1:5" customFormat="1" ht="14.5" x14ac:dyDescent="0.35">
      <c r="A27" s="10">
        <v>43</v>
      </c>
      <c r="B27" s="12">
        <v>46021</v>
      </c>
      <c r="C27" s="8" t="s">
        <v>21</v>
      </c>
      <c r="D27" s="9">
        <v>237600</v>
      </c>
      <c r="E27" s="10" t="s">
        <v>9</v>
      </c>
    </row>
    <row r="28" spans="1:5" customFormat="1" ht="14.5" x14ac:dyDescent="0.35">
      <c r="A28" s="10">
        <f t="shared" si="0"/>
        <v>44</v>
      </c>
      <c r="B28" s="12">
        <v>46021</v>
      </c>
      <c r="C28" s="8" t="s">
        <v>33</v>
      </c>
      <c r="D28" s="9">
        <v>133600</v>
      </c>
      <c r="E28" s="10" t="s">
        <v>9</v>
      </c>
    </row>
    <row r="29" spans="1:5" customFormat="1" ht="14.5" x14ac:dyDescent="0.35">
      <c r="A29" s="10">
        <f t="shared" si="0"/>
        <v>45</v>
      </c>
      <c r="B29" s="12">
        <v>46002</v>
      </c>
      <c r="C29" s="8" t="s">
        <v>34</v>
      </c>
      <c r="D29" s="9">
        <v>30000</v>
      </c>
      <c r="E29" s="10" t="s">
        <v>9</v>
      </c>
    </row>
    <row r="30" spans="1:5" customFormat="1" ht="14.5" x14ac:dyDescent="0.35">
      <c r="A30" s="10">
        <f t="shared" si="0"/>
        <v>46</v>
      </c>
      <c r="B30" s="12">
        <v>46021</v>
      </c>
      <c r="C30" s="8" t="s">
        <v>35</v>
      </c>
      <c r="D30" s="9">
        <v>214500</v>
      </c>
      <c r="E30" s="10" t="s">
        <v>9</v>
      </c>
    </row>
    <row r="31" spans="1:5" customFormat="1" ht="14.5" x14ac:dyDescent="0.35">
      <c r="A31" s="10">
        <f t="shared" si="0"/>
        <v>47</v>
      </c>
      <c r="B31" s="12">
        <v>46022</v>
      </c>
      <c r="C31" s="8" t="s">
        <v>36</v>
      </c>
      <c r="D31" s="9">
        <v>14250</v>
      </c>
      <c r="E31" s="10" t="s">
        <v>9</v>
      </c>
    </row>
    <row r="32" spans="1:5" customFormat="1" ht="14.5" x14ac:dyDescent="0.35">
      <c r="A32" s="10">
        <f t="shared" si="0"/>
        <v>48</v>
      </c>
      <c r="B32" s="12">
        <v>46022</v>
      </c>
      <c r="C32" s="8" t="s">
        <v>37</v>
      </c>
      <c r="D32" s="9">
        <v>30000</v>
      </c>
      <c r="E32" s="10" t="s">
        <v>9</v>
      </c>
    </row>
    <row r="33" spans="1:9" customFormat="1" ht="14.5" x14ac:dyDescent="0.35">
      <c r="A33" s="10">
        <f t="shared" si="0"/>
        <v>49</v>
      </c>
      <c r="B33" s="12">
        <v>46022</v>
      </c>
      <c r="C33" s="8" t="s">
        <v>38</v>
      </c>
      <c r="D33" s="9">
        <v>750</v>
      </c>
      <c r="E33" s="10" t="s">
        <v>9</v>
      </c>
    </row>
    <row r="34" spans="1:9" customFormat="1" ht="14.5" x14ac:dyDescent="0.35">
      <c r="A34" s="10">
        <f t="shared" si="0"/>
        <v>50</v>
      </c>
      <c r="B34" s="12">
        <v>46022</v>
      </c>
      <c r="C34" s="8" t="s">
        <v>39</v>
      </c>
      <c r="D34" s="9">
        <v>3200</v>
      </c>
      <c r="E34" s="10" t="s">
        <v>9</v>
      </c>
    </row>
    <row r="35" spans="1:9" customFormat="1" ht="14.5" x14ac:dyDescent="0.35">
      <c r="A35" s="10"/>
      <c r="B35" s="12">
        <v>46022</v>
      </c>
      <c r="C35" s="1" t="s">
        <v>40</v>
      </c>
      <c r="D35" s="9">
        <v>1000000</v>
      </c>
      <c r="E35" s="10" t="s">
        <v>9</v>
      </c>
    </row>
    <row r="36" spans="1:9" customFormat="1" ht="14.5" x14ac:dyDescent="0.35">
      <c r="A36" s="10"/>
      <c r="B36" s="10"/>
      <c r="C36" s="13"/>
      <c r="D36" s="14">
        <f>SUM(D5:D35)</f>
        <v>8898975</v>
      </c>
      <c r="E36" s="10"/>
      <c r="I36" s="15"/>
    </row>
    <row r="37" spans="1:9" customFormat="1" ht="14.5" x14ac:dyDescent="0.35">
      <c r="A37" s="1"/>
      <c r="B37" s="1"/>
      <c r="C37" s="1"/>
      <c r="D37" s="16"/>
      <c r="E37" s="17"/>
      <c r="G37" s="15"/>
    </row>
    <row r="40" spans="1:9" x14ac:dyDescent="0.25">
      <c r="D40" s="18"/>
      <c r="E40" s="16"/>
    </row>
    <row r="41" spans="1:9" x14ac:dyDescent="0.25">
      <c r="D41" s="19"/>
    </row>
  </sheetData>
  <mergeCells count="3">
    <mergeCell ref="C1:G1"/>
    <mergeCell ref="C2:G2"/>
    <mergeCell ref="C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JANVIER 2025</vt:lpstr>
      <vt:lpstr>FEVRIER 2025</vt:lpstr>
      <vt:lpstr>MARS 2025</vt:lpstr>
      <vt:lpstr>AVRIL 2025</vt:lpstr>
      <vt:lpstr>MAI 2025</vt:lpstr>
      <vt:lpstr>JUIN 2025</vt:lpstr>
      <vt:lpstr>JUILLET 2025</vt:lpstr>
      <vt:lpstr>AOUT 2025</vt:lpstr>
      <vt:lpstr>SEPTEMBRE 2025</vt:lpstr>
      <vt:lpstr>OCTOBRE 2025</vt:lpstr>
      <vt:lpstr>NOVEMEBRE 2025</vt:lpstr>
      <vt:lpstr>RELEVE DECEMBRE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2026-04-13T15:44:57Z</dcterms:modified>
</cp:coreProperties>
</file>