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.xml" ContentType="application/vnd.openxmlformats-officedocument.drawing+xml"/>
  <Override PartName="/xl/pivotTables/pivotTable1.xml" ContentType="application/vnd.openxmlformats-officedocument.spreadsheetml.pivotTable+xml"/>
  <Override PartName="/xl/drawings/drawing5.xml" ContentType="application/vnd.openxmlformats-officedocument.drawing+xml"/>
  <Override PartName="/xl/slicers/slicer1.xml" ContentType="application/vnd.ms-excel.slicer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dpgroupe.sharepoint.com/sites/SERVICEFINANCIER2-SUIVIBUDGETADEOTI/Documents partages/Suivi budget Projet ADEOTI/2025/"/>
    </mc:Choice>
  </mc:AlternateContent>
  <xr:revisionPtr revIDLastSave="4284" documentId="8_{AE27B788-AE05-4D9D-A786-F64834CA3B8B}" xr6:coauthVersionLast="47" xr6:coauthVersionMax="47" xr10:uidLastSave="{23D32190-E895-414B-8A16-478574DBD944}"/>
  <bookViews>
    <workbookView xWindow="-120" yWindow="-120" windowWidth="29040" windowHeight="15720" tabRatio="897" firstSheet="1" activeTab="4" xr2:uid="{00000000-000D-0000-FFFF-FFFF00000000}"/>
  </bookViews>
  <sheets>
    <sheet name="LISTE" sheetId="17" state="hidden" r:id="rId1"/>
    <sheet name="POINT BUDGETAIRE" sheetId="36" r:id="rId2"/>
    <sheet name="POINT BUDGETAIRE1" sheetId="35" state="hidden" r:id="rId3"/>
    <sheet name="ANALYSE GRAPHIQUE GENERALE" sheetId="34" r:id="rId4"/>
    <sheet name="BUDGET" sheetId="16" r:id="rId5"/>
    <sheet name="Feuil1" sheetId="40" state="hidden" r:id="rId6"/>
  </sheets>
  <externalReferences>
    <externalReference r:id="rId7"/>
  </externalReferences>
  <definedNames>
    <definedName name="BUDGETADEOTI">Tableau7[LIGNES BUDGETAIRES]</definedName>
    <definedName name="MOIS">Tableau3[MOIS]</definedName>
    <definedName name="Segment_MOIS1">#N/A</definedName>
    <definedName name="_xlnm.Print_Area" localSheetId="1">'POINT BUDGETAIRE'!$A$1:$J$65</definedName>
    <definedName name="_xlnm.Print_Area" localSheetId="2">'POINT BUDGETAIRE1'!$A$1:$K$68</definedName>
  </definedNames>
  <calcPr calcId="191028"/>
  <pivotCaches>
    <pivotCache cacheId="0" r:id="rId8"/>
  </pivotCaches>
  <extLst>
    <ext xmlns:x14="http://schemas.microsoft.com/office/spreadsheetml/2009/9/main" uri="{BBE1A952-AA13-448e-AADC-164F8A28A991}">
      <x14:slicerCaches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48" i="16" l="1"/>
  <c r="W147" i="16"/>
  <c r="W146" i="16"/>
  <c r="W145" i="16"/>
  <c r="W140" i="16" l="1"/>
  <c r="W141" i="16"/>
  <c r="W142" i="16"/>
  <c r="W143" i="16"/>
  <c r="W144" i="16"/>
  <c r="Y124" i="16" l="1"/>
  <c r="AM117" i="16"/>
  <c r="BE117" i="16" l="1"/>
  <c r="BW117" i="16"/>
  <c r="BG117" i="16"/>
  <c r="CF117" i="16"/>
  <c r="AV117" i="16"/>
  <c r="AJ117" i="16"/>
  <c r="BS117" i="16"/>
  <c r="AU117" i="16"/>
  <c r="AI117" i="16"/>
  <c r="W117" i="16"/>
  <c r="BH117" i="16"/>
  <c r="BT117" i="16"/>
  <c r="CE117" i="16"/>
  <c r="AA117" i="16"/>
  <c r="BK117" i="16"/>
  <c r="AG117" i="16"/>
  <c r="BP117" i="16"/>
  <c r="AR117" i="16"/>
  <c r="AF117" i="16"/>
  <c r="T117" i="16"/>
  <c r="CC117" i="16"/>
  <c r="U117" i="16"/>
  <c r="BD117" i="16"/>
  <c r="BZ117" i="16"/>
  <c r="BN117" i="16"/>
  <c r="Q117" i="16"/>
  <c r="BY117" i="16"/>
  <c r="AO117" i="16"/>
  <c r="CB117" i="16"/>
  <c r="AD117" i="16"/>
  <c r="BM117" i="16"/>
  <c r="BA117" i="16"/>
  <c r="AC117" i="16"/>
  <c r="BQ117" i="16"/>
  <c r="AS117" i="16"/>
  <c r="N117" i="16"/>
  <c r="BV117" i="16"/>
  <c r="BJ117" i="16"/>
  <c r="AX117" i="16"/>
  <c r="Z117" i="16"/>
  <c r="X117" i="16"/>
  <c r="Q6" i="16"/>
  <c r="T6" i="16" s="1"/>
  <c r="W6" i="16" s="1"/>
  <c r="Z6" i="16" s="1"/>
  <c r="AC6" i="16" s="1"/>
  <c r="AF6" i="16" s="1"/>
  <c r="AI6" i="16" s="1"/>
  <c r="AL6" i="16" s="1"/>
  <c r="AO6" i="16" s="1"/>
  <c r="AR6" i="16" s="1"/>
  <c r="AU6" i="16" s="1"/>
  <c r="AX6" i="16" s="1"/>
  <c r="BA6" i="16" s="1"/>
  <c r="BD6" i="16" s="1"/>
  <c r="BG6" i="16" s="1"/>
  <c r="BJ6" i="16" s="1"/>
  <c r="BM6" i="16" s="1"/>
  <c r="BP6" i="16" s="1"/>
  <c r="BS6" i="16" s="1"/>
  <c r="BV6" i="16" s="1"/>
  <c r="BY6" i="16" s="1"/>
  <c r="CB6" i="16" s="1"/>
  <c r="CE6" i="16" s="1"/>
  <c r="A57" i="36"/>
  <c r="E46" i="36"/>
  <c r="A46" i="36"/>
  <c r="D7" i="36"/>
  <c r="W139" i="16"/>
  <c r="W138" i="16"/>
  <c r="W137" i="16"/>
  <c r="W136" i="16"/>
  <c r="W135" i="16"/>
  <c r="W134" i="16"/>
  <c r="W133" i="16"/>
  <c r="W132" i="16"/>
  <c r="W131" i="16"/>
  <c r="W130" i="16"/>
  <c r="W129" i="16"/>
  <c r="W128" i="16"/>
  <c r="W127" i="16"/>
  <c r="W126" i="16"/>
  <c r="W125" i="16"/>
  <c r="W124" i="16"/>
  <c r="X124" i="16" s="1"/>
  <c r="A60" i="35"/>
  <c r="E49" i="35"/>
  <c r="A49" i="35"/>
  <c r="D7" i="35"/>
  <c r="X125" i="16" l="1"/>
  <c r="X126" i="16" s="1"/>
  <c r="X127" i="16" s="1"/>
  <c r="X128" i="16" s="1"/>
  <c r="X129" i="16" s="1"/>
  <c r="X130" i="16" s="1"/>
  <c r="X131" i="16" s="1"/>
  <c r="X132" i="16" s="1"/>
  <c r="X133" i="16" s="1"/>
  <c r="X134" i="16" s="1"/>
  <c r="X135" i="16" s="1"/>
  <c r="X136" i="16" s="1"/>
  <c r="X137" i="16" s="1"/>
  <c r="X138" i="16" s="1"/>
  <c r="X139" i="16" s="1"/>
  <c r="X140" i="16" s="1"/>
  <c r="X141" i="16" s="1"/>
  <c r="X142" i="16" s="1"/>
  <c r="X143" i="16" s="1"/>
  <c r="X144" i="16" s="1"/>
  <c r="X145" i="16" s="1"/>
  <c r="X146" i="16" s="1"/>
  <c r="X147" i="16" s="1"/>
  <c r="X148" i="16" s="1"/>
  <c r="N125" i="16" l="1"/>
  <c r="C4" i="16"/>
  <c r="N124" i="16" l="1"/>
  <c r="F117" i="16"/>
  <c r="F125" i="16" s="1"/>
  <c r="N118" i="16" l="1"/>
  <c r="Q118" i="16"/>
  <c r="T118" i="16"/>
  <c r="U118" i="16"/>
  <c r="W118" i="16"/>
  <c r="X118" i="16"/>
  <c r="Z118" i="16"/>
  <c r="AA118" i="16"/>
  <c r="AC118" i="16"/>
  <c r="AD118" i="16"/>
  <c r="AF118" i="16"/>
  <c r="AG118" i="16"/>
  <c r="AI118" i="16"/>
  <c r="AJ118" i="16"/>
  <c r="AL118" i="16"/>
  <c r="AM118" i="16"/>
  <c r="AO118" i="16"/>
  <c r="AP118" i="16"/>
  <c r="AR118" i="16"/>
  <c r="AS118" i="16"/>
  <c r="AU118" i="16"/>
  <c r="AV118" i="16"/>
  <c r="AX118" i="16"/>
  <c r="AY118" i="16"/>
  <c r="BA118" i="16"/>
  <c r="BD118" i="16"/>
  <c r="BE118" i="16"/>
  <c r="BG118" i="16"/>
  <c r="BH118" i="16"/>
  <c r="BJ118" i="16"/>
  <c r="BK118" i="16"/>
  <c r="BM118" i="16"/>
  <c r="BN118" i="16"/>
  <c r="BP118" i="16"/>
  <c r="BQ118" i="16"/>
  <c r="BS118" i="16"/>
  <c r="BT118" i="16"/>
  <c r="BV118" i="16"/>
  <c r="BW118" i="16"/>
  <c r="BY118" i="16"/>
  <c r="BZ118" i="16"/>
  <c r="CB118" i="16"/>
  <c r="CC118" i="16"/>
  <c r="CE118" i="16"/>
  <c r="CF118" i="16"/>
  <c r="BP165" i="16" l="1"/>
  <c r="BU190" i="16"/>
  <c r="BU189" i="16"/>
  <c r="BU188" i="16"/>
  <c r="BU187" i="16"/>
  <c r="BU186" i="16"/>
  <c r="BU185" i="16"/>
  <c r="BU184" i="16"/>
  <c r="BU183" i="16"/>
  <c r="BU182" i="16"/>
  <c r="BJ165" i="16"/>
  <c r="BO190" i="16"/>
  <c r="BO189" i="16"/>
  <c r="BO188" i="16"/>
  <c r="BO187" i="16"/>
  <c r="BO186" i="16"/>
  <c r="BO185" i="16"/>
  <c r="BO184" i="16"/>
  <c r="BO183" i="16"/>
  <c r="BO182" i="16"/>
  <c r="BD165" i="16"/>
  <c r="BI190" i="16"/>
  <c r="BI189" i="16"/>
  <c r="BI188" i="16"/>
  <c r="BI187" i="16"/>
  <c r="BI186" i="16"/>
  <c r="BI185" i="16"/>
  <c r="BI184" i="16"/>
  <c r="BI183" i="16"/>
  <c r="BI182" i="16"/>
  <c r="AX165" i="16"/>
  <c r="BC190" i="16"/>
  <c r="BC189" i="16"/>
  <c r="BC188" i="16"/>
  <c r="BC187" i="16"/>
  <c r="BC186" i="16"/>
  <c r="BC185" i="16"/>
  <c r="BC184" i="16"/>
  <c r="BC183" i="16"/>
  <c r="BC182" i="16"/>
  <c r="AR165" i="16"/>
  <c r="AW190" i="16"/>
  <c r="AW189" i="16"/>
  <c r="AW188" i="16"/>
  <c r="AW187" i="16"/>
  <c r="AW186" i="16"/>
  <c r="AW185" i="16"/>
  <c r="AW184" i="16"/>
  <c r="AW183" i="16"/>
  <c r="AW182" i="16"/>
  <c r="AL165" i="16"/>
  <c r="AQ190" i="16"/>
  <c r="AQ189" i="16"/>
  <c r="AQ188" i="16"/>
  <c r="AQ187" i="16"/>
  <c r="AQ186" i="16"/>
  <c r="AQ185" i="16"/>
  <c r="AQ184" i="16"/>
  <c r="AQ183" i="16"/>
  <c r="AQ182" i="16"/>
  <c r="AF165" i="16"/>
  <c r="AK190" i="16"/>
  <c r="AK189" i="16"/>
  <c r="AK188" i="16"/>
  <c r="AK187" i="16"/>
  <c r="AK186" i="16"/>
  <c r="AK185" i="16"/>
  <c r="AK184" i="16"/>
  <c r="AK183" i="16"/>
  <c r="AK182" i="16"/>
  <c r="Z165" i="16"/>
  <c r="AE190" i="16"/>
  <c r="AE189" i="16"/>
  <c r="AE188" i="16"/>
  <c r="AE187" i="16"/>
  <c r="AE186" i="16"/>
  <c r="AE185" i="16"/>
  <c r="AE184" i="16"/>
  <c r="AE183" i="16"/>
  <c r="AE182" i="16"/>
  <c r="T165" i="16"/>
  <c r="Y190" i="16"/>
  <c r="Y189" i="16"/>
  <c r="Y188" i="16"/>
  <c r="Y187" i="16"/>
  <c r="Y186" i="16"/>
  <c r="Y185" i="16"/>
  <c r="Y184" i="16"/>
  <c r="Y183" i="16"/>
  <c r="Y182" i="16"/>
  <c r="N165" i="16"/>
  <c r="S190" i="16"/>
  <c r="S189" i="16"/>
  <c r="S188" i="16"/>
  <c r="S187" i="16"/>
  <c r="S186" i="16"/>
  <c r="S185" i="16"/>
  <c r="S184" i="16"/>
  <c r="S183" i="16"/>
  <c r="S182" i="16"/>
  <c r="Q7" i="16"/>
  <c r="R7" i="16"/>
  <c r="S7" i="16"/>
  <c r="T7" i="16"/>
  <c r="U7" i="16"/>
  <c r="V7" i="16"/>
  <c r="W7" i="16"/>
  <c r="X7" i="16"/>
  <c r="Y7" i="16"/>
  <c r="Z7" i="16"/>
  <c r="AA7" i="16"/>
  <c r="AB7" i="16"/>
  <c r="AC7" i="16"/>
  <c r="AD7" i="16"/>
  <c r="AE7" i="16"/>
  <c r="AF7" i="16"/>
  <c r="AG7" i="16"/>
  <c r="AH7" i="16"/>
  <c r="AI7" i="16"/>
  <c r="AJ7" i="16"/>
  <c r="AK7" i="16"/>
  <c r="AL7" i="16"/>
  <c r="AM7" i="16"/>
  <c r="AN7" i="16"/>
  <c r="AO7" i="16"/>
  <c r="AP7" i="16"/>
  <c r="AQ7" i="16"/>
  <c r="AR7" i="16"/>
  <c r="AS7" i="16"/>
  <c r="AT7" i="16"/>
  <c r="AU7" i="16"/>
  <c r="AV7" i="16"/>
  <c r="AW7" i="16"/>
  <c r="AX7" i="16"/>
  <c r="AY7" i="16"/>
  <c r="AZ7" i="16"/>
  <c r="BA7" i="16"/>
  <c r="BB7" i="16"/>
  <c r="BC7" i="16"/>
  <c r="BD7" i="16"/>
  <c r="BE7" i="16"/>
  <c r="BF7" i="16"/>
  <c r="BG7" i="16"/>
  <c r="BH7" i="16"/>
  <c r="BI7" i="16"/>
  <c r="BJ7" i="16"/>
  <c r="BK7" i="16"/>
  <c r="BL7" i="16"/>
  <c r="BM7" i="16"/>
  <c r="BN7" i="16"/>
  <c r="BO7" i="16"/>
  <c r="BP7" i="16"/>
  <c r="BQ7" i="16"/>
  <c r="BR7" i="16"/>
  <c r="BS7" i="16"/>
  <c r="BT7" i="16"/>
  <c r="BU7" i="16"/>
  <c r="BV7" i="16"/>
  <c r="BW7" i="16"/>
  <c r="BX7" i="16"/>
  <c r="BY7" i="16"/>
  <c r="BZ7" i="16"/>
  <c r="CA7" i="16"/>
  <c r="CB7" i="16"/>
  <c r="CC7" i="16"/>
  <c r="CD7" i="16"/>
  <c r="CE7" i="16"/>
  <c r="CF7" i="16"/>
  <c r="CG7" i="16"/>
  <c r="P7" i="16"/>
  <c r="O7" i="16"/>
  <c r="N7" i="16"/>
  <c r="BP167" i="16"/>
  <c r="CG118" i="16" l="1"/>
  <c r="BO118" i="16"/>
  <c r="BR118" i="16"/>
  <c r="AF167" i="16"/>
  <c r="BU118" i="16"/>
  <c r="H118" i="16"/>
  <c r="CD118" i="16"/>
  <c r="N194" i="16"/>
  <c r="N126" i="16"/>
  <c r="BD167" i="16"/>
  <c r="T167" i="16"/>
  <c r="Z167" i="16"/>
  <c r="BJ167" i="16"/>
  <c r="AL167" i="16"/>
  <c r="AR167" i="16"/>
  <c r="AX167" i="16"/>
  <c r="N167" i="16"/>
  <c r="BI118" i="16"/>
  <c r="CA118" i="16"/>
  <c r="BL118" i="16"/>
  <c r="BX118" i="16"/>
  <c r="CA117" i="16" l="1"/>
  <c r="BR117" i="16"/>
  <c r="CD117" i="16"/>
  <c r="BU117" i="16"/>
  <c r="BL117" i="16"/>
  <c r="BO117" i="16"/>
  <c r="BI117" i="16"/>
  <c r="BX117" i="16"/>
  <c r="CG117" i="16"/>
  <c r="BB118" i="16"/>
  <c r="BB117" i="16"/>
  <c r="BF118" i="16"/>
  <c r="N195" i="16"/>
  <c r="BD168" i="16"/>
  <c r="T168" i="16"/>
  <c r="Z168" i="16"/>
  <c r="BJ168" i="16"/>
  <c r="AF168" i="16"/>
  <c r="AR168" i="16"/>
  <c r="AX168" i="16"/>
  <c r="N168" i="16"/>
  <c r="N127" i="16"/>
  <c r="BP168" i="16"/>
  <c r="AL168" i="16"/>
  <c r="O194" i="16"/>
  <c r="BF117" i="16" l="1"/>
  <c r="Q194" i="16"/>
  <c r="N128" i="16"/>
  <c r="N196" i="16"/>
  <c r="Z169" i="16"/>
  <c r="BJ169" i="16"/>
  <c r="AF169" i="16"/>
  <c r="BP169" i="16"/>
  <c r="AR169" i="16"/>
  <c r="AX169" i="16"/>
  <c r="N169" i="16"/>
  <c r="BD169" i="16"/>
  <c r="T169" i="16"/>
  <c r="AL169" i="16"/>
  <c r="O195" i="16"/>
  <c r="AY117" i="16" l="1"/>
  <c r="Q195" i="16"/>
  <c r="BC118" i="16"/>
  <c r="P196" i="16"/>
  <c r="O196" i="16"/>
  <c r="N129" i="16"/>
  <c r="N197" i="16"/>
  <c r="Z170" i="16"/>
  <c r="BJ170" i="16"/>
  <c r="AF170" i="16"/>
  <c r="BP170" i="16"/>
  <c r="AL170" i="16"/>
  <c r="AX170" i="16"/>
  <c r="N170" i="16"/>
  <c r="BD170" i="16"/>
  <c r="T170" i="16"/>
  <c r="AR170" i="16"/>
  <c r="BC117" i="16" l="1"/>
  <c r="Q196" i="16"/>
  <c r="AZ118" i="16"/>
  <c r="AW118" i="16"/>
  <c r="O197" i="16"/>
  <c r="P197" i="16"/>
  <c r="N130" i="16"/>
  <c r="N198" i="16"/>
  <c r="BJ171" i="16"/>
  <c r="AF171" i="16"/>
  <c r="BP171" i="16"/>
  <c r="AL171" i="16"/>
  <c r="AX171" i="16"/>
  <c r="N171" i="16"/>
  <c r="BD171" i="16"/>
  <c r="T171" i="16"/>
  <c r="Z171" i="16"/>
  <c r="AR171" i="16"/>
  <c r="AW117" i="16" l="1"/>
  <c r="AZ117" i="16"/>
  <c r="Q197" i="16"/>
  <c r="N131" i="16"/>
  <c r="N199" i="16"/>
  <c r="AF172" i="16"/>
  <c r="BP172" i="16"/>
  <c r="AL172" i="16"/>
  <c r="AR172" i="16"/>
  <c r="BD172" i="16"/>
  <c r="T172" i="16"/>
  <c r="Z172" i="16"/>
  <c r="BJ172" i="16"/>
  <c r="AX172" i="16"/>
  <c r="N172" i="16"/>
  <c r="P198" i="16"/>
  <c r="O198" i="16"/>
  <c r="Q198" i="16" l="1"/>
  <c r="N132" i="16"/>
  <c r="N200" i="16"/>
  <c r="BP173" i="16"/>
  <c r="AL173" i="16"/>
  <c r="AR173" i="16"/>
  <c r="BD173" i="16"/>
  <c r="T173" i="16"/>
  <c r="Z173" i="16"/>
  <c r="BJ173" i="16"/>
  <c r="AF173" i="16"/>
  <c r="AX173" i="16"/>
  <c r="N173" i="16"/>
  <c r="P199" i="16"/>
  <c r="O199" i="16"/>
  <c r="Q199" i="16" l="1"/>
  <c r="P200" i="16"/>
  <c r="O200" i="16"/>
  <c r="N133" i="16"/>
  <c r="N201" i="16"/>
  <c r="AL174" i="16"/>
  <c r="AR174" i="16"/>
  <c r="AX174" i="16"/>
  <c r="N174" i="16"/>
  <c r="Z174" i="16"/>
  <c r="BJ174" i="16"/>
  <c r="AF174" i="16"/>
  <c r="BP174" i="16"/>
  <c r="BD174" i="16"/>
  <c r="T174" i="16"/>
  <c r="AA173" i="16"/>
  <c r="U173" i="16"/>
  <c r="Q200" i="16" l="1"/>
  <c r="AA167" i="16"/>
  <c r="AG167" i="16"/>
  <c r="AI167" i="16" s="1"/>
  <c r="AM167" i="16"/>
  <c r="AO167" i="16" s="1"/>
  <c r="BK167" i="16"/>
  <c r="BM167" i="16" s="1"/>
  <c r="AS167" i="16"/>
  <c r="AU167" i="16" s="1"/>
  <c r="AT118" i="16"/>
  <c r="AY167" i="16"/>
  <c r="BQ167" i="16"/>
  <c r="BS167" i="16" s="1"/>
  <c r="O167" i="16"/>
  <c r="Q167" i="16" s="1"/>
  <c r="P201" i="16"/>
  <c r="O201" i="16"/>
  <c r="U167" i="16"/>
  <c r="W167" i="16" s="1"/>
  <c r="N134" i="16"/>
  <c r="N202" i="16"/>
  <c r="AR175" i="16"/>
  <c r="AX175" i="16"/>
  <c r="N175" i="16"/>
  <c r="Z175" i="16"/>
  <c r="BJ175" i="16"/>
  <c r="AF175" i="16"/>
  <c r="BP175" i="16"/>
  <c r="AL175" i="16"/>
  <c r="BD175" i="16"/>
  <c r="T175" i="16"/>
  <c r="BE167" i="16"/>
  <c r="BG167" i="16" s="1"/>
  <c r="O125" i="16"/>
  <c r="AT117" i="16" l="1"/>
  <c r="AP117" i="16"/>
  <c r="BA167" i="16"/>
  <c r="AC167" i="16"/>
  <c r="Q201" i="16"/>
  <c r="AQ118" i="16"/>
  <c r="O202" i="16"/>
  <c r="P202" i="16"/>
  <c r="N135" i="16"/>
  <c r="N203" i="16"/>
  <c r="AR176" i="16"/>
  <c r="AX176" i="16"/>
  <c r="N176" i="16"/>
  <c r="BD176" i="16"/>
  <c r="T176" i="16"/>
  <c r="BJ176" i="16"/>
  <c r="AF176" i="16"/>
  <c r="BP176" i="16"/>
  <c r="AL176" i="16"/>
  <c r="Z176" i="16"/>
  <c r="Q125" i="16"/>
  <c r="AY169" i="16"/>
  <c r="AZ169" i="16"/>
  <c r="AY170" i="16"/>
  <c r="AZ170" i="16"/>
  <c r="AY171" i="16"/>
  <c r="AZ171" i="16"/>
  <c r="AY172" i="16"/>
  <c r="AZ172" i="16"/>
  <c r="AY173" i="16"/>
  <c r="AZ173" i="16"/>
  <c r="AY174" i="16"/>
  <c r="AZ174" i="16"/>
  <c r="AZ175" i="16"/>
  <c r="AT175" i="16"/>
  <c r="AS175" i="16"/>
  <c r="AN175" i="16"/>
  <c r="AM175" i="16"/>
  <c r="AH175" i="16"/>
  <c r="AG175" i="16"/>
  <c r="AB175" i="16"/>
  <c r="AA175" i="16"/>
  <c r="AQ117" i="16" l="1"/>
  <c r="Q202" i="16"/>
  <c r="AY168" i="16"/>
  <c r="P203" i="16"/>
  <c r="O203" i="16"/>
  <c r="AH176" i="16"/>
  <c r="BR176" i="16"/>
  <c r="AG176" i="16"/>
  <c r="AN176" i="16"/>
  <c r="AT176" i="16"/>
  <c r="AY176" i="16"/>
  <c r="O176" i="16"/>
  <c r="BF176" i="16"/>
  <c r="AB176" i="16"/>
  <c r="BL176" i="16"/>
  <c r="AA176" i="16"/>
  <c r="AZ176" i="16"/>
  <c r="P176" i="16"/>
  <c r="N136" i="16"/>
  <c r="N204" i="16"/>
  <c r="AX177" i="16"/>
  <c r="N177" i="16"/>
  <c r="BD177" i="16"/>
  <c r="T177" i="16"/>
  <c r="AF177" i="16"/>
  <c r="BP177" i="16"/>
  <c r="AL177" i="16"/>
  <c r="AR177" i="16"/>
  <c r="Z177" i="16"/>
  <c r="BJ177" i="16"/>
  <c r="P135" i="16"/>
  <c r="BA168" i="16" l="1"/>
  <c r="BA169" i="16" s="1"/>
  <c r="Q203" i="16"/>
  <c r="P204" i="16"/>
  <c r="O204" i="16"/>
  <c r="N137" i="16"/>
  <c r="N205" i="16"/>
  <c r="AX178" i="16"/>
  <c r="N178" i="16"/>
  <c r="BD178" i="16"/>
  <c r="T178" i="16"/>
  <c r="Z178" i="16"/>
  <c r="BP178" i="16"/>
  <c r="AL178" i="16"/>
  <c r="AR178" i="16"/>
  <c r="BJ178" i="16"/>
  <c r="AF178" i="16"/>
  <c r="P136" i="16"/>
  <c r="AN177" i="16"/>
  <c r="AT177" i="16"/>
  <c r="AZ177" i="16"/>
  <c r="P177" i="16"/>
  <c r="BF177" i="16"/>
  <c r="AB177" i="16"/>
  <c r="BL177" i="16"/>
  <c r="AH177" i="16"/>
  <c r="BR177" i="16"/>
  <c r="AY177" i="16"/>
  <c r="V177" i="16"/>
  <c r="BR175" i="16"/>
  <c r="BL175" i="16"/>
  <c r="BF175" i="16"/>
  <c r="P175" i="16"/>
  <c r="BR174" i="16"/>
  <c r="BR173" i="16"/>
  <c r="BR172" i="16"/>
  <c r="BR170" i="16"/>
  <c r="P170" i="16"/>
  <c r="Q204" i="16" l="1"/>
  <c r="AE118" i="16"/>
  <c r="AK118" i="16"/>
  <c r="Y118" i="16"/>
  <c r="AT178" i="16"/>
  <c r="AZ178" i="16"/>
  <c r="P178" i="16"/>
  <c r="AY178" i="16"/>
  <c r="V178" i="16"/>
  <c r="BL178" i="16"/>
  <c r="AH178" i="16"/>
  <c r="BR178" i="16"/>
  <c r="AN178" i="16"/>
  <c r="BF178" i="16"/>
  <c r="AB178" i="16"/>
  <c r="BA170" i="16"/>
  <c r="AN118" i="16"/>
  <c r="P205" i="16"/>
  <c r="O205" i="16"/>
  <c r="AB118" i="16"/>
  <c r="N138" i="16"/>
  <c r="N206" i="16"/>
  <c r="P137" i="16"/>
  <c r="BD179" i="16"/>
  <c r="T179" i="16"/>
  <c r="Z179" i="16"/>
  <c r="BJ179" i="16"/>
  <c r="AL179" i="16"/>
  <c r="AR179" i="16"/>
  <c r="AX179" i="16"/>
  <c r="N179" i="16"/>
  <c r="BP179" i="16"/>
  <c r="AF179" i="16"/>
  <c r="V118" i="16"/>
  <c r="AH118" i="16"/>
  <c r="AB117" i="16" l="1"/>
  <c r="Y117" i="16"/>
  <c r="V117" i="16"/>
  <c r="AH117" i="16"/>
  <c r="AK117" i="16"/>
  <c r="AE117" i="16"/>
  <c r="Q205" i="16"/>
  <c r="P206" i="16"/>
  <c r="O206" i="16"/>
  <c r="N139" i="16"/>
  <c r="N207" i="16"/>
  <c r="BD180" i="16"/>
  <c r="T180" i="16"/>
  <c r="Z180" i="16"/>
  <c r="BJ180" i="16"/>
  <c r="AF180" i="16"/>
  <c r="AR180" i="16"/>
  <c r="AX180" i="16"/>
  <c r="N180" i="16"/>
  <c r="P138" i="16"/>
  <c r="BP180" i="16"/>
  <c r="AL180" i="16"/>
  <c r="AZ179" i="16"/>
  <c r="P179" i="16"/>
  <c r="AY179" i="16"/>
  <c r="V179" i="16"/>
  <c r="BF179" i="16"/>
  <c r="AB179" i="16"/>
  <c r="BR179" i="16"/>
  <c r="AN179" i="16"/>
  <c r="AT179" i="16"/>
  <c r="BL179" i="16"/>
  <c r="AH179" i="16"/>
  <c r="BA171" i="16"/>
  <c r="Q206" i="16" l="1"/>
  <c r="P207" i="16"/>
  <c r="O207" i="16"/>
  <c r="N140" i="16"/>
  <c r="N208" i="16"/>
  <c r="Z181" i="16"/>
  <c r="BJ181" i="16"/>
  <c r="AF181" i="16"/>
  <c r="BP181" i="16"/>
  <c r="AR181" i="16"/>
  <c r="AX181" i="16"/>
  <c r="N181" i="16"/>
  <c r="P139" i="16"/>
  <c r="BD181" i="16"/>
  <c r="T181" i="16"/>
  <c r="AL181" i="16"/>
  <c r="BA172" i="16"/>
  <c r="V180" i="16"/>
  <c r="BF180" i="16"/>
  <c r="AB180" i="16"/>
  <c r="BL180" i="16"/>
  <c r="AH180" i="16"/>
  <c r="AT180" i="16"/>
  <c r="AZ180" i="16"/>
  <c r="P180" i="16"/>
  <c r="AY180" i="16"/>
  <c r="AN180" i="16"/>
  <c r="BR180" i="16"/>
  <c r="P174" i="16"/>
  <c r="Q207" i="16" l="1"/>
  <c r="BA173" i="16"/>
  <c r="BE168" i="16"/>
  <c r="BG168" i="16" s="1"/>
  <c r="P208" i="16"/>
  <c r="O208" i="16"/>
  <c r="N141" i="16"/>
  <c r="N209" i="16"/>
  <c r="Z182" i="16"/>
  <c r="BJ182" i="16"/>
  <c r="AF182" i="16"/>
  <c r="BP182" i="16"/>
  <c r="AL182" i="16"/>
  <c r="AX182" i="16"/>
  <c r="N182" i="16"/>
  <c r="BD182" i="16"/>
  <c r="T182" i="16"/>
  <c r="AR182" i="16"/>
  <c r="AB181" i="16"/>
  <c r="BL181" i="16"/>
  <c r="AH181" i="16"/>
  <c r="BR181" i="16"/>
  <c r="AN181" i="16"/>
  <c r="AZ181" i="16"/>
  <c r="P181" i="16"/>
  <c r="AY181" i="16"/>
  <c r="V181" i="16"/>
  <c r="BF181" i="16"/>
  <c r="AT181" i="16"/>
  <c r="V167" i="16"/>
  <c r="X167" i="16" s="1"/>
  <c r="V168" i="16"/>
  <c r="U169" i="16"/>
  <c r="V169" i="16"/>
  <c r="U170" i="16"/>
  <c r="V170" i="16"/>
  <c r="U171" i="16"/>
  <c r="V171" i="16"/>
  <c r="U172" i="16"/>
  <c r="V172" i="16"/>
  <c r="V173" i="16"/>
  <c r="U174" i="16"/>
  <c r="V174" i="16"/>
  <c r="U175" i="16"/>
  <c r="U176" i="16"/>
  <c r="U177" i="16"/>
  <c r="U178" i="16"/>
  <c r="U179" i="16"/>
  <c r="U180" i="16"/>
  <c r="U181" i="16"/>
  <c r="P140" i="16"/>
  <c r="AB174" i="16"/>
  <c r="AH174" i="16"/>
  <c r="AN174" i="16"/>
  <c r="AT174" i="16"/>
  <c r="BF174" i="16"/>
  <c r="BL174" i="16"/>
  <c r="BF173" i="16"/>
  <c r="AT173" i="16"/>
  <c r="AN173" i="16"/>
  <c r="AH173" i="16"/>
  <c r="P173" i="16"/>
  <c r="AB173" i="16"/>
  <c r="Q208" i="16" l="1"/>
  <c r="P209" i="16"/>
  <c r="O209" i="16"/>
  <c r="N142" i="16"/>
  <c r="N210" i="16"/>
  <c r="AF183" i="16"/>
  <c r="BP183" i="16"/>
  <c r="AL183" i="16"/>
  <c r="AR183" i="16"/>
  <c r="BD183" i="16"/>
  <c r="T183" i="16"/>
  <c r="Z183" i="16"/>
  <c r="BJ183" i="16"/>
  <c r="P141" i="16"/>
  <c r="AX183" i="16"/>
  <c r="N183" i="16"/>
  <c r="P134" i="16"/>
  <c r="V176" i="16"/>
  <c r="P133" i="16"/>
  <c r="V175" i="16"/>
  <c r="AH182" i="16"/>
  <c r="BR182" i="16"/>
  <c r="AN182" i="16"/>
  <c r="AT182" i="16"/>
  <c r="AY182" i="16"/>
  <c r="V182" i="16"/>
  <c r="BF182" i="16"/>
  <c r="U182" i="16"/>
  <c r="AB182" i="16"/>
  <c r="BL182" i="16"/>
  <c r="AZ182" i="16"/>
  <c r="P182" i="16"/>
  <c r="U168" i="16"/>
  <c r="W168" i="16" s="1"/>
  <c r="BA174" i="16"/>
  <c r="X168" i="16"/>
  <c r="X169" i="16" s="1"/>
  <c r="X170" i="16" s="1"/>
  <c r="X171" i="16" s="1"/>
  <c r="X172" i="16" s="1"/>
  <c r="X173" i="16" s="1"/>
  <c r="X174" i="16" s="1"/>
  <c r="Y167" i="16"/>
  <c r="P132" i="16"/>
  <c r="BL172" i="16"/>
  <c r="P172" i="16"/>
  <c r="AM172" i="16"/>
  <c r="AN172" i="16"/>
  <c r="AS172" i="16"/>
  <c r="AT172" i="16"/>
  <c r="AH172" i="16"/>
  <c r="AB172" i="16"/>
  <c r="AL117" i="16" l="1"/>
  <c r="Q209" i="16"/>
  <c r="S209" i="16" s="1"/>
  <c r="P131" i="16"/>
  <c r="BL173" i="16"/>
  <c r="Q154" i="16"/>
  <c r="W169" i="16"/>
  <c r="Y168" i="16"/>
  <c r="P210" i="16"/>
  <c r="O210" i="16"/>
  <c r="AN183" i="16"/>
  <c r="AT183" i="16"/>
  <c r="AZ183" i="16"/>
  <c r="P183" i="16"/>
  <c r="BF183" i="16"/>
  <c r="U183" i="16"/>
  <c r="AB183" i="16"/>
  <c r="BL183" i="16"/>
  <c r="AH183" i="16"/>
  <c r="BR183" i="16"/>
  <c r="V183" i="16"/>
  <c r="AY183" i="16"/>
  <c r="N143" i="16"/>
  <c r="N211" i="16"/>
  <c r="AL184" i="16"/>
  <c r="AR184" i="16"/>
  <c r="AX184" i="16"/>
  <c r="N184" i="16"/>
  <c r="Z184" i="16"/>
  <c r="BJ184" i="16"/>
  <c r="AF184" i="16"/>
  <c r="BP184" i="16"/>
  <c r="P142" i="16"/>
  <c r="T184" i="16"/>
  <c r="BD184" i="16"/>
  <c r="X175" i="16"/>
  <c r="X176" i="16" s="1"/>
  <c r="X177" i="16" s="1"/>
  <c r="X178" i="16" s="1"/>
  <c r="X179" i="16" s="1"/>
  <c r="X180" i="16" s="1"/>
  <c r="X181" i="16" s="1"/>
  <c r="AN117" i="16" l="1"/>
  <c r="Q210" i="16"/>
  <c r="S210" i="16" s="1"/>
  <c r="AT184" i="16"/>
  <c r="AZ184" i="16"/>
  <c r="P184" i="16"/>
  <c r="AY184" i="16"/>
  <c r="V184" i="16"/>
  <c r="BL184" i="16"/>
  <c r="AH184" i="16"/>
  <c r="BR184" i="16"/>
  <c r="AN184" i="16"/>
  <c r="U184" i="16"/>
  <c r="BF184" i="16"/>
  <c r="AB184" i="16"/>
  <c r="P130" i="16"/>
  <c r="BF172" i="16"/>
  <c r="AY175" i="16"/>
  <c r="Y169" i="16"/>
  <c r="W170" i="16"/>
  <c r="P211" i="16"/>
  <c r="O211" i="16"/>
  <c r="N144" i="16"/>
  <c r="N212" i="16"/>
  <c r="AR185" i="16"/>
  <c r="AX185" i="16"/>
  <c r="N185" i="16"/>
  <c r="BD185" i="16"/>
  <c r="T185" i="16"/>
  <c r="BJ185" i="16"/>
  <c r="AF185" i="16"/>
  <c r="BP185" i="16"/>
  <c r="AL185" i="16"/>
  <c r="P143" i="16"/>
  <c r="Z185" i="16"/>
  <c r="AH171" i="16"/>
  <c r="AB171" i="16"/>
  <c r="AT171" i="16"/>
  <c r="AN171" i="16"/>
  <c r="BF171" i="16"/>
  <c r="BL171" i="16"/>
  <c r="P171" i="16"/>
  <c r="BR171" i="16"/>
  <c r="AN170" i="16"/>
  <c r="BL170" i="16"/>
  <c r="BF170" i="16"/>
  <c r="AT170" i="16"/>
  <c r="AH170" i="16"/>
  <c r="AB170" i="16"/>
  <c r="BA175" i="16" l="1"/>
  <c r="BA176" i="16" s="1"/>
  <c r="Q211" i="16"/>
  <c r="S211" i="16" s="1"/>
  <c r="AZ185" i="16"/>
  <c r="P185" i="16"/>
  <c r="AY185" i="16"/>
  <c r="V185" i="16"/>
  <c r="BF185" i="16"/>
  <c r="U185" i="16"/>
  <c r="AB185" i="16"/>
  <c r="BR185" i="16"/>
  <c r="AN185" i="16"/>
  <c r="AT185" i="16"/>
  <c r="BL185" i="16"/>
  <c r="AH185" i="16"/>
  <c r="P212" i="16"/>
  <c r="O212" i="16"/>
  <c r="N145" i="16"/>
  <c r="N213" i="16"/>
  <c r="AX186" i="16"/>
  <c r="N186" i="16"/>
  <c r="BD186" i="16"/>
  <c r="T186" i="16"/>
  <c r="Z186" i="16"/>
  <c r="BP186" i="16"/>
  <c r="AL186" i="16"/>
  <c r="AR186" i="16"/>
  <c r="P144" i="16"/>
  <c r="BJ186" i="16"/>
  <c r="AF186" i="16"/>
  <c r="W171" i="16"/>
  <c r="Y170" i="16"/>
  <c r="Q159" i="16"/>
  <c r="P128" i="16"/>
  <c r="P129" i="16"/>
  <c r="BR169" i="16"/>
  <c r="BQ169" i="16"/>
  <c r="BL169" i="16"/>
  <c r="BK169" i="16"/>
  <c r="BF169" i="16"/>
  <c r="AT169" i="16"/>
  <c r="AS169" i="16"/>
  <c r="AN169" i="16"/>
  <c r="AM169" i="16"/>
  <c r="AH169" i="16"/>
  <c r="AG169" i="16"/>
  <c r="AB169" i="16"/>
  <c r="AA169" i="16"/>
  <c r="P169" i="16"/>
  <c r="O169" i="16"/>
  <c r="Q212" i="16" l="1"/>
  <c r="S212" i="16" s="1"/>
  <c r="BE169" i="16"/>
  <c r="BG169" i="16" s="1"/>
  <c r="V186" i="16"/>
  <c r="BF186" i="16"/>
  <c r="U186" i="16"/>
  <c r="AB186" i="16"/>
  <c r="BL186" i="16"/>
  <c r="AH186" i="16"/>
  <c r="AT186" i="16"/>
  <c r="AZ186" i="16"/>
  <c r="P186" i="16"/>
  <c r="AY186" i="16"/>
  <c r="BR186" i="16"/>
  <c r="AN186" i="16"/>
  <c r="AZ168" i="16"/>
  <c r="P213" i="16"/>
  <c r="O213" i="16"/>
  <c r="Y171" i="16"/>
  <c r="W172" i="16"/>
  <c r="BA177" i="16"/>
  <c r="N214" i="16"/>
  <c r="BD187" i="16"/>
  <c r="T187" i="16"/>
  <c r="Z187" i="16"/>
  <c r="BJ187" i="16"/>
  <c r="AF187" i="16"/>
  <c r="AR187" i="16"/>
  <c r="AX187" i="16"/>
  <c r="N187" i="16"/>
  <c r="N146" i="16"/>
  <c r="BP187" i="16"/>
  <c r="AL187" i="16"/>
  <c r="P145" i="16"/>
  <c r="O127" i="16"/>
  <c r="P127" i="16"/>
  <c r="Q213" i="16" l="1"/>
  <c r="S213" i="16" s="1"/>
  <c r="BA178" i="16"/>
  <c r="T127" i="16"/>
  <c r="AB187" i="16"/>
  <c r="BL187" i="16"/>
  <c r="AH187" i="16"/>
  <c r="BR187" i="16"/>
  <c r="AN187" i="16"/>
  <c r="AZ187" i="16"/>
  <c r="P187" i="16"/>
  <c r="AY187" i="16"/>
  <c r="V187" i="16"/>
  <c r="BF187" i="16"/>
  <c r="U187" i="16"/>
  <c r="AT187" i="16"/>
  <c r="O214" i="16"/>
  <c r="P214" i="16"/>
  <c r="N147" i="16"/>
  <c r="N215" i="16"/>
  <c r="Z188" i="16"/>
  <c r="BJ188" i="16"/>
  <c r="AF188" i="16"/>
  <c r="BP188" i="16"/>
  <c r="AL188" i="16"/>
  <c r="AX188" i="16"/>
  <c r="N188" i="16"/>
  <c r="BD188" i="16"/>
  <c r="T188" i="16"/>
  <c r="P146" i="16"/>
  <c r="AR188" i="16"/>
  <c r="Y172" i="16"/>
  <c r="W173" i="16"/>
  <c r="BQ170" i="16"/>
  <c r="BQ171" i="16"/>
  <c r="BQ172" i="16"/>
  <c r="BQ173" i="16"/>
  <c r="BQ174" i="16"/>
  <c r="BQ175" i="16"/>
  <c r="BQ176" i="16"/>
  <c r="BQ177" i="16"/>
  <c r="BQ178" i="16"/>
  <c r="BQ179" i="16"/>
  <c r="BQ180" i="16"/>
  <c r="BQ181" i="16"/>
  <c r="BQ182" i="16"/>
  <c r="BQ183" i="16"/>
  <c r="BQ184" i="16"/>
  <c r="BQ185" i="16"/>
  <c r="BQ186" i="16"/>
  <c r="BQ187" i="16"/>
  <c r="BK170" i="16"/>
  <c r="BK171" i="16"/>
  <c r="BK172" i="16"/>
  <c r="BK173" i="16"/>
  <c r="BK174" i="16"/>
  <c r="BK175" i="16"/>
  <c r="BK176" i="16"/>
  <c r="BK177" i="16"/>
  <c r="BK178" i="16"/>
  <c r="BK179" i="16"/>
  <c r="BK180" i="16"/>
  <c r="BK181" i="16"/>
  <c r="BK182" i="16"/>
  <c r="BK183" i="16"/>
  <c r="BK184" i="16"/>
  <c r="BK185" i="16"/>
  <c r="BK186" i="16"/>
  <c r="BK187" i="16"/>
  <c r="BF167" i="16"/>
  <c r="BH167" i="16" s="1"/>
  <c r="BE171" i="16"/>
  <c r="BE172" i="16"/>
  <c r="BE173" i="16"/>
  <c r="BE174" i="16"/>
  <c r="BE175" i="16"/>
  <c r="BE176" i="16"/>
  <c r="BE177" i="16"/>
  <c r="BE178" i="16"/>
  <c r="BE179" i="16"/>
  <c r="BE180" i="16"/>
  <c r="BE181" i="16"/>
  <c r="BE182" i="16"/>
  <c r="BE183" i="16"/>
  <c r="BE184" i="16"/>
  <c r="BE185" i="16"/>
  <c r="BE186" i="16"/>
  <c r="BE187" i="16"/>
  <c r="AS170" i="16"/>
  <c r="AS171" i="16"/>
  <c r="AS173" i="16"/>
  <c r="AS174" i="16"/>
  <c r="AS176" i="16"/>
  <c r="AS177" i="16"/>
  <c r="AS178" i="16"/>
  <c r="AS179" i="16"/>
  <c r="AS180" i="16"/>
  <c r="AS181" i="16"/>
  <c r="AS182" i="16"/>
  <c r="AS183" i="16"/>
  <c r="AS184" i="16"/>
  <c r="AS185" i="16"/>
  <c r="AS186" i="16"/>
  <c r="AS187" i="16"/>
  <c r="AM170" i="16"/>
  <c r="AM171" i="16"/>
  <c r="AM173" i="16"/>
  <c r="AM174" i="16"/>
  <c r="AM176" i="16"/>
  <c r="AM177" i="16"/>
  <c r="AM178" i="16"/>
  <c r="AM179" i="16"/>
  <c r="AM180" i="16"/>
  <c r="AM181" i="16"/>
  <c r="AM182" i="16"/>
  <c r="AM183" i="16"/>
  <c r="AM184" i="16"/>
  <c r="AM185" i="16"/>
  <c r="AM186" i="16"/>
  <c r="AM187" i="16"/>
  <c r="AH167" i="16"/>
  <c r="AJ167" i="16" s="1"/>
  <c r="AH168" i="16"/>
  <c r="AG170" i="16"/>
  <c r="AG171" i="16"/>
  <c r="AG172" i="16"/>
  <c r="AG173" i="16"/>
  <c r="AG174" i="16"/>
  <c r="AG177" i="16"/>
  <c r="AG178" i="16"/>
  <c r="AG179" i="16"/>
  <c r="AG180" i="16"/>
  <c r="AG181" i="16"/>
  <c r="AG182" i="16"/>
  <c r="AG183" i="16"/>
  <c r="AG184" i="16"/>
  <c r="AG185" i="16"/>
  <c r="AG186" i="16"/>
  <c r="AG187" i="16"/>
  <c r="AA170" i="16"/>
  <c r="AA171" i="16"/>
  <c r="AA172" i="16"/>
  <c r="AA174" i="16"/>
  <c r="AA177" i="16"/>
  <c r="AA178" i="16"/>
  <c r="AA179" i="16"/>
  <c r="AA180" i="16"/>
  <c r="AA181" i="16"/>
  <c r="AA182" i="16"/>
  <c r="AA183" i="16"/>
  <c r="AA184" i="16"/>
  <c r="AA185" i="16"/>
  <c r="AA186" i="16"/>
  <c r="AA187" i="16"/>
  <c r="O170" i="16"/>
  <c r="O171" i="16"/>
  <c r="O172" i="16"/>
  <c r="O173" i="16"/>
  <c r="O174" i="16"/>
  <c r="O175" i="16"/>
  <c r="O177" i="16"/>
  <c r="O178" i="16"/>
  <c r="O179" i="16"/>
  <c r="O180" i="16"/>
  <c r="O181" i="16"/>
  <c r="O182" i="16"/>
  <c r="O183" i="16"/>
  <c r="O184" i="16"/>
  <c r="O185" i="16"/>
  <c r="O186" i="16"/>
  <c r="O187" i="16"/>
  <c r="Q214" i="16" l="1"/>
  <c r="S214" i="16" s="1"/>
  <c r="AM168" i="16"/>
  <c r="AO168" i="16" s="1"/>
  <c r="N148" i="16"/>
  <c r="N216" i="16"/>
  <c r="AF189" i="16"/>
  <c r="BP189" i="16"/>
  <c r="AL189" i="16"/>
  <c r="AR189" i="16"/>
  <c r="BD189" i="16"/>
  <c r="T189" i="16"/>
  <c r="Z189" i="16"/>
  <c r="BJ189" i="16"/>
  <c r="AX189" i="16"/>
  <c r="N189" i="16"/>
  <c r="P147" i="16"/>
  <c r="O168" i="16"/>
  <c r="Q168" i="16" s="1"/>
  <c r="P215" i="16"/>
  <c r="O215" i="16"/>
  <c r="AG168" i="16"/>
  <c r="AI168" i="16" s="1"/>
  <c r="AJ168" i="16"/>
  <c r="AJ169" i="16" s="1"/>
  <c r="AJ170" i="16" s="1"/>
  <c r="AJ171" i="16" s="1"/>
  <c r="AJ172" i="16" s="1"/>
  <c r="AJ173" i="16" s="1"/>
  <c r="AJ174" i="16" s="1"/>
  <c r="AJ175" i="16" s="1"/>
  <c r="AJ176" i="16" s="1"/>
  <c r="AJ177" i="16" s="1"/>
  <c r="AJ178" i="16" s="1"/>
  <c r="AJ179" i="16" s="1"/>
  <c r="AJ180" i="16" s="1"/>
  <c r="AJ181" i="16" s="1"/>
  <c r="AK167" i="16"/>
  <c r="BK168" i="16"/>
  <c r="BM168" i="16" s="1"/>
  <c r="BK188" i="16"/>
  <c r="AH188" i="16"/>
  <c r="BR188" i="16"/>
  <c r="AG188" i="16"/>
  <c r="BQ188" i="16"/>
  <c r="AN188" i="16"/>
  <c r="AM188" i="16"/>
  <c r="AT188" i="16"/>
  <c r="AY188" i="16"/>
  <c r="O188" i="16"/>
  <c r="V188" i="16"/>
  <c r="BF188" i="16"/>
  <c r="U188" i="16"/>
  <c r="BE188" i="16"/>
  <c r="AB188" i="16"/>
  <c r="BL188" i="16"/>
  <c r="AA188" i="16"/>
  <c r="AZ188" i="16"/>
  <c r="P188" i="16"/>
  <c r="AS188" i="16"/>
  <c r="BQ168" i="16"/>
  <c r="BS168" i="16" s="1"/>
  <c r="BE170" i="16"/>
  <c r="BG170" i="16" s="1"/>
  <c r="AA168" i="16"/>
  <c r="BI167" i="16"/>
  <c r="BA179" i="16"/>
  <c r="AS168" i="16"/>
  <c r="AU168" i="16" s="1"/>
  <c r="Y173" i="16"/>
  <c r="W174" i="16"/>
  <c r="O144" i="16"/>
  <c r="O136" i="16"/>
  <c r="O143" i="16"/>
  <c r="O135" i="16"/>
  <c r="O126" i="16"/>
  <c r="O142" i="16"/>
  <c r="O134" i="16"/>
  <c r="O141" i="16"/>
  <c r="O133" i="16"/>
  <c r="O140" i="16"/>
  <c r="O132" i="16"/>
  <c r="O128" i="16"/>
  <c r="O147" i="16"/>
  <c r="O139" i="16"/>
  <c r="O131" i="16"/>
  <c r="O146" i="16"/>
  <c r="O138" i="16"/>
  <c r="O130" i="16"/>
  <c r="O145" i="16"/>
  <c r="O137" i="16"/>
  <c r="O129" i="16"/>
  <c r="T147" i="16" l="1"/>
  <c r="T146" i="16"/>
  <c r="T145" i="16"/>
  <c r="T144" i="16"/>
  <c r="T143" i="16"/>
  <c r="T141" i="16"/>
  <c r="T142" i="16"/>
  <c r="AB167" i="16"/>
  <c r="BL168" i="16"/>
  <c r="AT167" i="16"/>
  <c r="AV167" i="16" s="1"/>
  <c r="AT168" i="16"/>
  <c r="P168" i="16"/>
  <c r="AN168" i="16"/>
  <c r="AB168" i="16"/>
  <c r="T140" i="16"/>
  <c r="AC168" i="16"/>
  <c r="AC169" i="16" s="1"/>
  <c r="Q215" i="16"/>
  <c r="S215" i="16" s="1"/>
  <c r="T133" i="16"/>
  <c r="T137" i="16"/>
  <c r="T130" i="16"/>
  <c r="T134" i="16"/>
  <c r="T136" i="16"/>
  <c r="T131" i="16"/>
  <c r="T128" i="16"/>
  <c r="T138" i="16"/>
  <c r="T139" i="16"/>
  <c r="T132" i="16"/>
  <c r="T135" i="16"/>
  <c r="F15" i="35"/>
  <c r="F10" i="35"/>
  <c r="F11" i="35"/>
  <c r="F13" i="35"/>
  <c r="T129" i="16"/>
  <c r="Q126" i="16"/>
  <c r="AU169" i="16"/>
  <c r="AI169" i="16"/>
  <c r="AK168" i="16"/>
  <c r="BA180" i="16"/>
  <c r="P216" i="16"/>
  <c r="O216" i="16"/>
  <c r="Q155" i="16"/>
  <c r="R118" i="16"/>
  <c r="P195" i="16" s="1"/>
  <c r="Q160" i="16"/>
  <c r="Q161" i="16"/>
  <c r="N217" i="16"/>
  <c r="AL190" i="16"/>
  <c r="O148" i="16"/>
  <c r="AR190" i="16"/>
  <c r="AX190" i="16"/>
  <c r="N190" i="16"/>
  <c r="Z190" i="16"/>
  <c r="BJ190" i="16"/>
  <c r="AF190" i="16"/>
  <c r="BP190" i="16"/>
  <c r="BD190" i="16"/>
  <c r="T190" i="16"/>
  <c r="P148" i="16"/>
  <c r="BG171" i="16"/>
  <c r="BM169" i="16"/>
  <c r="BQ189" i="16"/>
  <c r="AN189" i="16"/>
  <c r="AM189" i="16"/>
  <c r="AT189" i="16"/>
  <c r="AS189" i="16"/>
  <c r="AZ189" i="16"/>
  <c r="P189" i="16"/>
  <c r="BF189" i="16"/>
  <c r="U189" i="16"/>
  <c r="BE189" i="16"/>
  <c r="AB189" i="16"/>
  <c r="BL189" i="16"/>
  <c r="AA189" i="16"/>
  <c r="BK189" i="16"/>
  <c r="AH189" i="16"/>
  <c r="BR189" i="16"/>
  <c r="AG189" i="16"/>
  <c r="AY189" i="16"/>
  <c r="O189" i="16"/>
  <c r="V189" i="16"/>
  <c r="Q157" i="16"/>
  <c r="Q169" i="16"/>
  <c r="O118" i="16"/>
  <c r="P194" i="16" s="1"/>
  <c r="Y174" i="16"/>
  <c r="W175" i="16"/>
  <c r="Q162" i="16"/>
  <c r="AO169" i="16"/>
  <c r="Q153" i="16"/>
  <c r="H117" i="16"/>
  <c r="BS169" i="16"/>
  <c r="Q158" i="16"/>
  <c r="Q156" i="16"/>
  <c r="AZ167" i="16"/>
  <c r="BR168" i="16"/>
  <c r="BF168" i="16"/>
  <c r="BH168" i="16" s="1"/>
  <c r="BR167" i="16"/>
  <c r="BT167" i="16" s="1"/>
  <c r="BL167" i="16"/>
  <c r="BN167" i="16" s="1"/>
  <c r="AN167" i="16"/>
  <c r="AP167" i="16" s="1"/>
  <c r="T148" i="16" l="1"/>
  <c r="O117" i="16"/>
  <c r="P125" i="16" s="1"/>
  <c r="P167" i="16"/>
  <c r="R167" i="16" s="1"/>
  <c r="S167" i="16" s="1"/>
  <c r="R117" i="16"/>
  <c r="BB167" i="16"/>
  <c r="BB168" i="16" s="1"/>
  <c r="R194" i="16"/>
  <c r="R195" i="16" s="1"/>
  <c r="AD167" i="16"/>
  <c r="AE167" i="16" s="1"/>
  <c r="Q216" i="16"/>
  <c r="S216" i="16" s="1"/>
  <c r="F13" i="36"/>
  <c r="F10" i="36"/>
  <c r="J118" i="16"/>
  <c r="F118" i="16"/>
  <c r="AP168" i="16"/>
  <c r="AQ167" i="16"/>
  <c r="BG172" i="16"/>
  <c r="AC170" i="16"/>
  <c r="BN168" i="16"/>
  <c r="BO167" i="16"/>
  <c r="L118" i="16"/>
  <c r="AK169" i="16"/>
  <c r="AI170" i="16"/>
  <c r="P118" i="16"/>
  <c r="AT190" i="16"/>
  <c r="AS190" i="16"/>
  <c r="AZ190" i="16"/>
  <c r="P190" i="16"/>
  <c r="AY190" i="16"/>
  <c r="O190" i="16"/>
  <c r="V190" i="16"/>
  <c r="BL190" i="16"/>
  <c r="AA190" i="16"/>
  <c r="BK190" i="16"/>
  <c r="AH190" i="16"/>
  <c r="BR190" i="16"/>
  <c r="AG190" i="16"/>
  <c r="BQ190" i="16"/>
  <c r="AN190" i="16"/>
  <c r="AM190" i="16"/>
  <c r="BF190" i="16"/>
  <c r="U190" i="16"/>
  <c r="AB190" i="16"/>
  <c r="BE190" i="16"/>
  <c r="AU170" i="16"/>
  <c r="AV168" i="16"/>
  <c r="AW167" i="16"/>
  <c r="Y175" i="16"/>
  <c r="W176" i="16"/>
  <c r="Q127" i="16"/>
  <c r="Q170" i="16"/>
  <c r="BA181" i="16"/>
  <c r="S118" i="16"/>
  <c r="BT168" i="16"/>
  <c r="BU167" i="16"/>
  <c r="BH169" i="16"/>
  <c r="BI168" i="16"/>
  <c r="BS170" i="16"/>
  <c r="AO170" i="16"/>
  <c r="P217" i="16"/>
  <c r="O217" i="16"/>
  <c r="BM170" i="16"/>
  <c r="I117" i="16"/>
  <c r="R168" i="16" l="1"/>
  <c r="R169" i="16" s="1"/>
  <c r="AD168" i="16"/>
  <c r="AD169" i="16" s="1"/>
  <c r="BC167" i="16"/>
  <c r="P117" i="16"/>
  <c r="S117" i="16"/>
  <c r="L117" i="16"/>
  <c r="S194" i="16"/>
  <c r="P126" i="16"/>
  <c r="F15" i="36" s="1"/>
  <c r="Q217" i="16"/>
  <c r="S217" i="16" s="1"/>
  <c r="G117" i="16"/>
  <c r="Y176" i="16"/>
  <c r="W177" i="16"/>
  <c r="BB169" i="16"/>
  <c r="BC168" i="16"/>
  <c r="BN169" i="16"/>
  <c r="BO168" i="16"/>
  <c r="BT169" i="16"/>
  <c r="BU168" i="16"/>
  <c r="Q128" i="16"/>
  <c r="AC171" i="16"/>
  <c r="AI171" i="16"/>
  <c r="AK170" i="16"/>
  <c r="Q171" i="16"/>
  <c r="AU171" i="16"/>
  <c r="BG173" i="16"/>
  <c r="R125" i="16"/>
  <c r="T125" i="16"/>
  <c r="AV169" i="16"/>
  <c r="AW168" i="16"/>
  <c r="BH170" i="16"/>
  <c r="BI169" i="16"/>
  <c r="BM171" i="16"/>
  <c r="AO171" i="16"/>
  <c r="R196" i="16"/>
  <c r="S195" i="16"/>
  <c r="AP169" i="16"/>
  <c r="AQ168" i="16"/>
  <c r="BS171" i="16"/>
  <c r="S168" i="16" l="1"/>
  <c r="AE168" i="16"/>
  <c r="V125" i="16"/>
  <c r="Y125" i="16"/>
  <c r="T126" i="16"/>
  <c r="J117" i="16"/>
  <c r="BG174" i="16"/>
  <c r="Q129" i="16"/>
  <c r="BH171" i="16"/>
  <c r="BI170" i="16"/>
  <c r="R170" i="16"/>
  <c r="S169" i="16"/>
  <c r="AU172" i="16"/>
  <c r="BN170" i="16"/>
  <c r="BO169" i="16"/>
  <c r="AP170" i="16"/>
  <c r="AQ169" i="16"/>
  <c r="Q172" i="16"/>
  <c r="R197" i="16"/>
  <c r="S196" i="16"/>
  <c r="AV170" i="16"/>
  <c r="AW169" i="16"/>
  <c r="AK171" i="16"/>
  <c r="AI172" i="16"/>
  <c r="AO172" i="16"/>
  <c r="AD170" i="16"/>
  <c r="AE169" i="16"/>
  <c r="AC172" i="16"/>
  <c r="BS172" i="16"/>
  <c r="R126" i="16"/>
  <c r="Y126" i="16" s="1"/>
  <c r="S125" i="16"/>
  <c r="U125" i="16" s="1"/>
  <c r="BB170" i="16"/>
  <c r="BC169" i="16"/>
  <c r="BM172" i="16"/>
  <c r="W178" i="16"/>
  <c r="Y177" i="16"/>
  <c r="BT170" i="16"/>
  <c r="BU169" i="16"/>
  <c r="M117" i="16"/>
  <c r="BM173" i="16" l="1"/>
  <c r="AO173" i="16"/>
  <c r="BN171" i="16"/>
  <c r="BO170" i="16"/>
  <c r="BB171" i="16"/>
  <c r="BC170" i="16"/>
  <c r="AI173" i="16"/>
  <c r="AK172" i="16"/>
  <c r="AU173" i="16"/>
  <c r="AP171" i="16"/>
  <c r="AQ170" i="16"/>
  <c r="BT171" i="16"/>
  <c r="BU170" i="16"/>
  <c r="Q173" i="16"/>
  <c r="BH172" i="16"/>
  <c r="BI171" i="16"/>
  <c r="AD171" i="16"/>
  <c r="AE170" i="16"/>
  <c r="R127" i="16"/>
  <c r="Y127" i="16" s="1"/>
  <c r="V126" i="16"/>
  <c r="S126" i="16"/>
  <c r="U126" i="16" s="1"/>
  <c r="R171" i="16"/>
  <c r="S170" i="16"/>
  <c r="BG175" i="16"/>
  <c r="AV171" i="16"/>
  <c r="AW170" i="16"/>
  <c r="BS173" i="16"/>
  <c r="R198" i="16"/>
  <c r="S197" i="16"/>
  <c r="AC173" i="16"/>
  <c r="Y178" i="16"/>
  <c r="W179" i="16"/>
  <c r="Q130" i="16"/>
  <c r="F11" i="36" l="1"/>
  <c r="BM174" i="16"/>
  <c r="AI174" i="16"/>
  <c r="AK173" i="16"/>
  <c r="W180" i="16"/>
  <c r="Y179" i="16"/>
  <c r="BT172" i="16"/>
  <c r="BU171" i="16"/>
  <c r="R172" i="16"/>
  <c r="S171" i="16"/>
  <c r="R128" i="16"/>
  <c r="Y128" i="16" s="1"/>
  <c r="V127" i="16"/>
  <c r="S127" i="16"/>
  <c r="U127" i="16" s="1"/>
  <c r="AO174" i="16"/>
  <c r="AC174" i="16"/>
  <c r="AU174" i="16"/>
  <c r="R199" i="16"/>
  <c r="S198" i="16"/>
  <c r="AD172" i="16"/>
  <c r="AE171" i="16"/>
  <c r="BS174" i="16"/>
  <c r="BH173" i="16"/>
  <c r="BI172" i="16"/>
  <c r="BB172" i="16"/>
  <c r="BC171" i="16"/>
  <c r="AV172" i="16"/>
  <c r="AW171" i="16"/>
  <c r="Q131" i="16"/>
  <c r="Q174" i="16"/>
  <c r="BN172" i="16"/>
  <c r="BO171" i="16"/>
  <c r="BG176" i="16"/>
  <c r="AP172" i="16"/>
  <c r="AQ171" i="16"/>
  <c r="BS175" i="16" l="1"/>
  <c r="Q175" i="16"/>
  <c r="AD173" i="16"/>
  <c r="AE172" i="16"/>
  <c r="BM175" i="16"/>
  <c r="BN173" i="16"/>
  <c r="BO172" i="16"/>
  <c r="R200" i="16"/>
  <c r="S199" i="16"/>
  <c r="R173" i="16"/>
  <c r="S172" i="16"/>
  <c r="R129" i="16"/>
  <c r="Y129" i="16" s="1"/>
  <c r="V128" i="16"/>
  <c r="S128" i="16"/>
  <c r="U128" i="16" s="1"/>
  <c r="Q132" i="16"/>
  <c r="BT173" i="16"/>
  <c r="BU172" i="16"/>
  <c r="AV173" i="16"/>
  <c r="AW172" i="16"/>
  <c r="AU175" i="16"/>
  <c r="W181" i="16"/>
  <c r="Y181" i="16" s="1"/>
  <c r="Y180" i="16"/>
  <c r="BH174" i="16"/>
  <c r="BI173" i="16"/>
  <c r="AP173" i="16"/>
  <c r="AQ172" i="16"/>
  <c r="BB173" i="16"/>
  <c r="BC172" i="16"/>
  <c r="AC175" i="16"/>
  <c r="BG177" i="16"/>
  <c r="AO175" i="16"/>
  <c r="AK174" i="16"/>
  <c r="AI175" i="16"/>
  <c r="R130" i="16" l="1"/>
  <c r="Y130" i="16" s="1"/>
  <c r="V129" i="16"/>
  <c r="S129" i="16"/>
  <c r="U129" i="16" s="1"/>
  <c r="AO176" i="16"/>
  <c r="BS176" i="16"/>
  <c r="R201" i="16"/>
  <c r="S200" i="16"/>
  <c r="AV174" i="16"/>
  <c r="AW173" i="16"/>
  <c r="Q176" i="16"/>
  <c r="AU176" i="16"/>
  <c r="R174" i="16"/>
  <c r="S173" i="16"/>
  <c r="BG178" i="16"/>
  <c r="AC176" i="16"/>
  <c r="BN174" i="16"/>
  <c r="BO173" i="16"/>
  <c r="BB174" i="16"/>
  <c r="BC173" i="16"/>
  <c r="BT174" i="16"/>
  <c r="BU173" i="16"/>
  <c r="BM176" i="16"/>
  <c r="AP174" i="16"/>
  <c r="AQ173" i="16"/>
  <c r="Q133" i="16"/>
  <c r="AK175" i="16"/>
  <c r="AI176" i="16"/>
  <c r="AD174" i="16"/>
  <c r="AE173" i="16"/>
  <c r="BH175" i="16"/>
  <c r="BI174" i="16"/>
  <c r="BH176" i="16" l="1"/>
  <c r="BI175" i="16"/>
  <c r="Q177" i="16"/>
  <c r="BN175" i="16"/>
  <c r="BO174" i="16"/>
  <c r="AV175" i="16"/>
  <c r="AW174" i="16"/>
  <c r="AU177" i="16"/>
  <c r="AD175" i="16"/>
  <c r="AE174" i="16"/>
  <c r="BB175" i="16"/>
  <c r="BC174" i="16"/>
  <c r="AI177" i="16"/>
  <c r="AK176" i="16"/>
  <c r="BT175" i="16"/>
  <c r="BU174" i="16"/>
  <c r="R131" i="16"/>
  <c r="Y131" i="16" s="1"/>
  <c r="V130" i="16"/>
  <c r="S130" i="16"/>
  <c r="U130" i="16" s="1"/>
  <c r="AC177" i="16"/>
  <c r="Q134" i="16"/>
  <c r="R202" i="16"/>
  <c r="S201" i="16"/>
  <c r="BS177" i="16"/>
  <c r="AP175" i="16"/>
  <c r="AQ174" i="16"/>
  <c r="BG179" i="16"/>
  <c r="BM177" i="16"/>
  <c r="AO177" i="16"/>
  <c r="R175" i="16"/>
  <c r="S174" i="16"/>
  <c r="BS178" i="16" l="1"/>
  <c r="AC178" i="16"/>
  <c r="AU178" i="16"/>
  <c r="AK177" i="16"/>
  <c r="AI178" i="16"/>
  <c r="Q178" i="16"/>
  <c r="R176" i="16"/>
  <c r="S175" i="16"/>
  <c r="AO178" i="16"/>
  <c r="BH177" i="16"/>
  <c r="BI176" i="16"/>
  <c r="Q135" i="16"/>
  <c r="AD176" i="16"/>
  <c r="AE175" i="16"/>
  <c r="BG180" i="16"/>
  <c r="R203" i="16"/>
  <c r="S202" i="16"/>
  <c r="BB176" i="16"/>
  <c r="BC175" i="16"/>
  <c r="BM178" i="16"/>
  <c r="R132" i="16"/>
  <c r="Y132" i="16" s="1"/>
  <c r="V131" i="16"/>
  <c r="S131" i="16"/>
  <c r="U131" i="16" s="1"/>
  <c r="AV176" i="16"/>
  <c r="AW175" i="16"/>
  <c r="AP176" i="16"/>
  <c r="AQ175" i="16"/>
  <c r="BT176" i="16"/>
  <c r="BU175" i="16"/>
  <c r="BN176" i="16"/>
  <c r="BO175" i="16"/>
  <c r="AP177" i="16" l="1"/>
  <c r="AQ176" i="16"/>
  <c r="BG181" i="16"/>
  <c r="Q179" i="16"/>
  <c r="AC179" i="16"/>
  <c r="BM179" i="16"/>
  <c r="BN177" i="16"/>
  <c r="BO176" i="16"/>
  <c r="AO179" i="16"/>
  <c r="R204" i="16"/>
  <c r="S203" i="16"/>
  <c r="R177" i="16"/>
  <c r="S176" i="16"/>
  <c r="AV177" i="16"/>
  <c r="AW176" i="16"/>
  <c r="AK178" i="16"/>
  <c r="AI179" i="16"/>
  <c r="BS179" i="16"/>
  <c r="BT177" i="16"/>
  <c r="BU176" i="16"/>
  <c r="BH178" i="16"/>
  <c r="BI177" i="16"/>
  <c r="BB177" i="16"/>
  <c r="BC176" i="16"/>
  <c r="AD177" i="16"/>
  <c r="AE176" i="16"/>
  <c r="AU179" i="16"/>
  <c r="R133" i="16"/>
  <c r="Y133" i="16" s="1"/>
  <c r="V132" i="16"/>
  <c r="S132" i="16"/>
  <c r="U132" i="16" s="1"/>
  <c r="Q136" i="16"/>
  <c r="R134" i="16" l="1"/>
  <c r="Y134" i="16" s="1"/>
  <c r="V133" i="16"/>
  <c r="S133" i="16"/>
  <c r="U133" i="16" s="1"/>
  <c r="AI180" i="16"/>
  <c r="AK179" i="16"/>
  <c r="AV178" i="16"/>
  <c r="AW177" i="16"/>
  <c r="BN178" i="16"/>
  <c r="BO177" i="16"/>
  <c r="AU180" i="16"/>
  <c r="BM180" i="16"/>
  <c r="AD178" i="16"/>
  <c r="AE177" i="16"/>
  <c r="AC180" i="16"/>
  <c r="BB178" i="16"/>
  <c r="BC177" i="16"/>
  <c r="R178" i="16"/>
  <c r="S177" i="16"/>
  <c r="Q180" i="16"/>
  <c r="Q137" i="16"/>
  <c r="BH179" i="16"/>
  <c r="BI178" i="16"/>
  <c r="R205" i="16"/>
  <c r="S204" i="16"/>
  <c r="BS180" i="16"/>
  <c r="BT178" i="16"/>
  <c r="BU177" i="16"/>
  <c r="AO180" i="16"/>
  <c r="AP178" i="16"/>
  <c r="AQ177" i="16"/>
  <c r="AD179" i="16" l="1"/>
  <c r="AE178" i="16"/>
  <c r="AP179" i="16"/>
  <c r="AQ178" i="16"/>
  <c r="BH180" i="16"/>
  <c r="BI179" i="16"/>
  <c r="R135" i="16"/>
  <c r="Y135" i="16" s="1"/>
  <c r="V134" i="16"/>
  <c r="S134" i="16"/>
  <c r="U134" i="16" s="1"/>
  <c r="Q181" i="16"/>
  <c r="R179" i="16"/>
  <c r="S178" i="16"/>
  <c r="BB179" i="16"/>
  <c r="BC178" i="16"/>
  <c r="Q138" i="16"/>
  <c r="BM181" i="16"/>
  <c r="AO181" i="16"/>
  <c r="AU181" i="16"/>
  <c r="BT179" i="16"/>
  <c r="BU178" i="16"/>
  <c r="BN179" i="16"/>
  <c r="BO178" i="16"/>
  <c r="BS181" i="16"/>
  <c r="AC181" i="16"/>
  <c r="AV179" i="16"/>
  <c r="AW178" i="16"/>
  <c r="R206" i="16"/>
  <c r="S205" i="16"/>
  <c r="AK180" i="16"/>
  <c r="AI181" i="16"/>
  <c r="AK181" i="16" s="1"/>
  <c r="AP180" i="16" l="1"/>
  <c r="AQ179" i="16"/>
  <c r="BN180" i="16"/>
  <c r="BO179" i="16"/>
  <c r="BT180" i="16"/>
  <c r="BU179" i="16"/>
  <c r="R180" i="16"/>
  <c r="S179" i="16"/>
  <c r="R207" i="16"/>
  <c r="S206" i="16"/>
  <c r="AV180" i="16"/>
  <c r="AW179" i="16"/>
  <c r="R136" i="16"/>
  <c r="Y136" i="16" s="1"/>
  <c r="V135" i="16"/>
  <c r="S135" i="16"/>
  <c r="U135" i="16" s="1"/>
  <c r="Q139" i="16"/>
  <c r="BH181" i="16"/>
  <c r="BI181" i="16" s="1"/>
  <c r="BI180" i="16"/>
  <c r="BB180" i="16"/>
  <c r="BC179" i="16"/>
  <c r="AD180" i="16"/>
  <c r="AE179" i="16"/>
  <c r="Q140" i="16" l="1"/>
  <c r="F14" i="35"/>
  <c r="BB181" i="16"/>
  <c r="BC181" i="16" s="1"/>
  <c r="BC180" i="16"/>
  <c r="N35" i="34"/>
  <c r="V136" i="16"/>
  <c r="R137" i="16"/>
  <c r="Y137" i="16" s="1"/>
  <c r="S136" i="16"/>
  <c r="U136" i="16" s="1"/>
  <c r="BT181" i="16"/>
  <c r="BU181" i="16" s="1"/>
  <c r="BU180" i="16"/>
  <c r="AP181" i="16"/>
  <c r="AQ181" i="16" s="1"/>
  <c r="AQ180" i="16"/>
  <c r="R208" i="16"/>
  <c r="S208" i="16" s="1"/>
  <c r="S207" i="16"/>
  <c r="R181" i="16"/>
  <c r="S181" i="16" s="1"/>
  <c r="S180" i="16"/>
  <c r="AD181" i="16"/>
  <c r="AE181" i="16" s="1"/>
  <c r="AE180" i="16"/>
  <c r="AV181" i="16"/>
  <c r="AW181" i="16" s="1"/>
  <c r="AW180" i="16"/>
  <c r="BN181" i="16"/>
  <c r="BO181" i="16" s="1"/>
  <c r="BO180" i="16"/>
  <c r="F14" i="36" l="1"/>
  <c r="Q141" i="16"/>
  <c r="V137" i="16"/>
  <c r="R138" i="16"/>
  <c r="Y138" i="16" s="1"/>
  <c r="S137" i="16"/>
  <c r="U137" i="16" s="1"/>
  <c r="Q142" i="16" l="1"/>
  <c r="V138" i="16"/>
  <c r="R139" i="16"/>
  <c r="Y139" i="16" s="1"/>
  <c r="S138" i="16"/>
  <c r="U138" i="16" s="1"/>
  <c r="F16" i="35" l="1"/>
  <c r="F17" i="35" s="1"/>
  <c r="R140" i="16"/>
  <c r="Q143" i="16"/>
  <c r="V139" i="16"/>
  <c r="Q35" i="34"/>
  <c r="U35" i="34" s="1"/>
  <c r="S139" i="16"/>
  <c r="U139" i="16" s="1"/>
  <c r="Y140" i="16" l="1"/>
  <c r="R141" i="16"/>
  <c r="V140" i="16"/>
  <c r="S140" i="16"/>
  <c r="U140" i="16" s="1"/>
  <c r="Q144" i="16"/>
  <c r="S35" i="34"/>
  <c r="R142" i="16" l="1"/>
  <c r="R143" i="16" s="1"/>
  <c r="R144" i="16" s="1"/>
  <c r="V141" i="16"/>
  <c r="Y141" i="16"/>
  <c r="S141" i="16"/>
  <c r="U141" i="16" s="1"/>
  <c r="Q145" i="16"/>
  <c r="V144" i="16" l="1"/>
  <c r="R145" i="16"/>
  <c r="S144" i="16"/>
  <c r="U144" i="16" s="1"/>
  <c r="Y144" i="16"/>
  <c r="Y143" i="16"/>
  <c r="V143" i="16"/>
  <c r="S143" i="16"/>
  <c r="U143" i="16" s="1"/>
  <c r="V142" i="16"/>
  <c r="Y142" i="16"/>
  <c r="S142" i="16"/>
  <c r="U142" i="16" s="1"/>
  <c r="Q146" i="16"/>
  <c r="S145" i="16" l="1"/>
  <c r="U145" i="16" s="1"/>
  <c r="R146" i="16"/>
  <c r="R147" i="16" s="1"/>
  <c r="Y145" i="16"/>
  <c r="V145" i="16"/>
  <c r="Q147" i="16"/>
  <c r="S146" i="16" l="1"/>
  <c r="U146" i="16" s="1"/>
  <c r="V147" i="16"/>
  <c r="R148" i="16"/>
  <c r="Y148" i="16" s="1"/>
  <c r="Y147" i="16"/>
  <c r="Y146" i="16"/>
  <c r="V146" i="16"/>
  <c r="F16" i="36"/>
  <c r="F17" i="36" s="1"/>
  <c r="Q148" i="16"/>
  <c r="S147" i="16"/>
  <c r="U147" i="16" s="1"/>
  <c r="V148" i="16" l="1"/>
  <c r="S148" i="16"/>
  <c r="U148" i="16" s="1"/>
</calcChain>
</file>

<file path=xl/sharedStrings.xml><?xml version="1.0" encoding="utf-8"?>
<sst xmlns="http://schemas.openxmlformats.org/spreadsheetml/2006/main" count="580" uniqueCount="232">
  <si>
    <t>24 mois</t>
  </si>
  <si>
    <t>POSTE</t>
  </si>
  <si>
    <t>LIGNES BUDGETAIRES</t>
  </si>
  <si>
    <t>UNITES</t>
  </si>
  <si>
    <t>QTE</t>
  </si>
  <si>
    <t>MATERIEL ET MOBILER</t>
  </si>
  <si>
    <t>Unité</t>
  </si>
  <si>
    <t>Equipement logements</t>
  </si>
  <si>
    <t>Equipement informatique</t>
  </si>
  <si>
    <t>MATERIEL DE TRANSPORT</t>
  </si>
  <si>
    <t>Véhicule Directeur de projets Pascal</t>
  </si>
  <si>
    <t>Véhicule affecté à Mr AMINE</t>
  </si>
  <si>
    <t>Véhicule affecté à Mr EVINA</t>
  </si>
  <si>
    <t>Véhicule affecté à Mr Jean Bosco</t>
  </si>
  <si>
    <t>MATIERES ET FOURNITURES CONSOMMABLES</t>
  </si>
  <si>
    <t>Mois</t>
  </si>
  <si>
    <t>Dotation carburant voiture Mr Pascal</t>
  </si>
  <si>
    <t>Dotation carburant voiture Mr AMINE</t>
  </si>
  <si>
    <t>Dotation carburant voiture Mr EVINA</t>
  </si>
  <si>
    <t>Dotation carburant voiture Mr Jean Bosco</t>
  </si>
  <si>
    <t>Carburant groupe électrogène Bureau</t>
  </si>
  <si>
    <t>SONEB Bureau</t>
  </si>
  <si>
    <t>SONEB Domicile</t>
  </si>
  <si>
    <t>SBEE Bureau</t>
  </si>
  <si>
    <t>SBEE Domicile</t>
  </si>
  <si>
    <t>ACHAT DE PRESTATIONS DE SERVICES</t>
  </si>
  <si>
    <t>Prestation de gardienage Bureau</t>
  </si>
  <si>
    <t>Prestation de gardienage appartement EVINA</t>
  </si>
  <si>
    <t>Prestation de gardienage appartement Jean Bosco</t>
  </si>
  <si>
    <t>Prestation de gardienage appartement AMINE</t>
  </si>
  <si>
    <t>VOYAGES ET DEPLACEMENTS</t>
  </si>
  <si>
    <t>Frais d'envoi de colis</t>
  </si>
  <si>
    <t>Billets d'avion</t>
  </si>
  <si>
    <t xml:space="preserve">SERVICES EXTERIEURS </t>
  </si>
  <si>
    <t>Dotation Internet</t>
  </si>
  <si>
    <t>Location de bureau SDP Parakou</t>
  </si>
  <si>
    <t>Location logement AMINE</t>
  </si>
  <si>
    <t>Location logement EVINA</t>
  </si>
  <si>
    <t>Location logement Jean Bosco</t>
  </si>
  <si>
    <t>Entretien des Véhicules</t>
  </si>
  <si>
    <t>Entretien Groupe electrogène Bureau (21 - 100 kva)</t>
  </si>
  <si>
    <t>REMUNERATIONS PRESTATAIRES</t>
  </si>
  <si>
    <t>Rémunération/Audit diagnostic et restructuration Consultant RH</t>
  </si>
  <si>
    <t>Rémunération/Audit diagnostic et restructuration Consultant métrologie</t>
  </si>
  <si>
    <t>Rémunération/Elaboration projet d'exécution Ingénieur TOPO</t>
  </si>
  <si>
    <t>Rémunération Consultants Honoraire Directeur de projet Mr Pascal GUIDI</t>
  </si>
  <si>
    <t>Rémunération Consultants Honoraire Directeur Travaux Mr AMINE ALIANE</t>
  </si>
  <si>
    <t>Rémunération Consultants Honoraire Ingénieur Geotech - Responsable QHSE Jean Bosco</t>
  </si>
  <si>
    <t>Rémunération Consultants Honoraire Ingénieur Suivi Budget Plannification Mr EVINA</t>
  </si>
  <si>
    <t>Rémunération Chauffeur Directeur projet Alfred</t>
  </si>
  <si>
    <t>Rémunération Chauffeur Directeur travaux Boukari</t>
  </si>
  <si>
    <t>Rémunération Chauffeur Ingénieur Geotech DATCHE Georges</t>
  </si>
  <si>
    <t>Rémunération Chauffeur Ingénieur Suivi Budget Plannification Jeannot ADOSSOU</t>
  </si>
  <si>
    <t>REMUNERATIONS PERSONNEL INTERIMAIRE</t>
  </si>
  <si>
    <t>Prime d'installation des Ingénieurs Juniors</t>
  </si>
  <si>
    <t>Rémunération Assistante de Bureau Hermine AFFO</t>
  </si>
  <si>
    <t>Rémunération Ingénieur qualité junior Mr Wilfrid</t>
  </si>
  <si>
    <t>Rémunération Ingénieur Suivi Budget junior Kévin</t>
  </si>
  <si>
    <t>Rémunération Métreur Junior Aubénas</t>
  </si>
  <si>
    <t>Rémunération Ingénieur qualité junior Arel</t>
  </si>
  <si>
    <t>Rémunération Ingénieur suivi budget junior Kisito</t>
  </si>
  <si>
    <t>MISSIONS</t>
  </si>
  <si>
    <t>Frais de mission Directeur de Projet Mr GUIDI</t>
  </si>
  <si>
    <t>Frais de mission encadrements</t>
  </si>
  <si>
    <t>Frais de mission Chauffeur Directeur projet</t>
  </si>
  <si>
    <t>Frais de mission Chauffeurs</t>
  </si>
  <si>
    <t>Assurance véhicules</t>
  </si>
  <si>
    <t>Avances</t>
  </si>
  <si>
    <t xml:space="preserve">Casier judiciaire </t>
  </si>
  <si>
    <t>Caution sur loyer</t>
  </si>
  <si>
    <t>Charges salariales</t>
  </si>
  <si>
    <t>Dotation carburant voiture Mr Kévin</t>
  </si>
  <si>
    <t>Dotation carburant voiture Mr TOURE</t>
  </si>
  <si>
    <t>Droits d'enregistrement des Contrats</t>
  </si>
  <si>
    <t>Fournitures de bureau et Consommables</t>
  </si>
  <si>
    <t>Invitations et déplacements</t>
  </si>
  <si>
    <t>Location maison Natitingou</t>
  </si>
  <si>
    <t>logement Mr TOURE</t>
  </si>
  <si>
    <t>Permis de travail</t>
  </si>
  <si>
    <t>Prestation d'étude de service et entretien de Bureau</t>
  </si>
  <si>
    <t>Rémunération Chauffeur MAYODE</t>
  </si>
  <si>
    <t>Rémunération Directeur de projet TOURE</t>
  </si>
  <si>
    <t>Rémunération ingénieur structure (Axial contrat + avenant)</t>
  </si>
  <si>
    <t>Rémunération/Audit diagnostic et restructuration Consultant Innov plus</t>
  </si>
  <si>
    <t>Rémunération/Elaboration projet d'exécution Ingénieur Hydraulicien (Kali concept)</t>
  </si>
  <si>
    <t>Rémunération/Elaboration projet d'exécution Ingénieur Hydraulicien (SIREX)</t>
  </si>
  <si>
    <t>SUIVI GRAPHIQUE DE L'AVANCEMENT BUDGETAIRE DU CHANTIER ADEOTI</t>
  </si>
  <si>
    <r>
      <t xml:space="preserve">Montant cumulé prévisionnel Jusqu'en </t>
    </r>
    <r>
      <rPr>
        <b/>
        <sz val="11"/>
        <color rgb="FFFF0000"/>
        <rFont val="Calibri"/>
        <family val="2"/>
        <scheme val="minor"/>
      </rPr>
      <t>Septembre 2024</t>
    </r>
    <r>
      <rPr>
        <b/>
        <sz val="11"/>
        <color theme="1"/>
        <rFont val="Calibri"/>
        <family val="2"/>
        <scheme val="minor"/>
      </rPr>
      <t xml:space="preserve"> :</t>
    </r>
  </si>
  <si>
    <r>
      <t xml:space="preserve">Montant cumulé réalisé jusqu'en </t>
    </r>
    <r>
      <rPr>
        <b/>
        <sz val="11"/>
        <color rgb="FFFF0000"/>
        <rFont val="Calibri"/>
        <family val="2"/>
        <scheme val="minor"/>
      </rPr>
      <t>Septembre 2024</t>
    </r>
    <r>
      <rPr>
        <b/>
        <sz val="11"/>
        <color theme="1"/>
        <rFont val="Calibri"/>
        <family val="2"/>
        <scheme val="minor"/>
      </rPr>
      <t xml:space="preserve"> :</t>
    </r>
  </si>
  <si>
    <t>%Avanc.</t>
  </si>
  <si>
    <t>EVOLUTION DES MARGES BUDGETAIRES DU CHANTIER ADEOTI</t>
  </si>
  <si>
    <t>ANALYSE DE L'AVANCEMENT BUDGETAIRE DU CHANTIER ADEOTI POSTE PAR POSTE</t>
  </si>
  <si>
    <r>
      <t>Analyse :</t>
    </r>
    <r>
      <rPr>
        <sz val="11"/>
        <color theme="1"/>
        <rFont val="Calibri"/>
        <family val="2"/>
        <scheme val="minor"/>
      </rPr>
      <t xml:space="preserve"> Nous devons équiper les bureaux des amoires tels que precrit par la certification, tableau, etc…</t>
    </r>
  </si>
  <si>
    <r>
      <t>Analyse :</t>
    </r>
    <r>
      <rPr>
        <sz val="11"/>
        <color theme="1"/>
        <rFont val="Calibri"/>
        <family val="2"/>
        <scheme val="minor"/>
      </rPr>
      <t xml:space="preserve"> R.A.S</t>
    </r>
  </si>
  <si>
    <r>
      <t>Analyse :</t>
    </r>
    <r>
      <rPr>
        <sz val="11"/>
        <color theme="1"/>
        <rFont val="Calibri"/>
        <family val="2"/>
        <scheme val="minor"/>
      </rPr>
      <t xml:space="preserve"> Nous observons un gros gain au mois d'Août en consomation de carburant dû aux congés de Jean Bosco et à l'arrêt temporaire du véhicule de M. Touré</t>
    </r>
  </si>
  <si>
    <r>
      <t>Analyse :</t>
    </r>
    <r>
      <rPr>
        <sz val="11"/>
        <color theme="1"/>
        <rFont val="Calibri"/>
        <family val="2"/>
        <scheme val="minor"/>
      </rPr>
      <t xml:space="preserve"> Le gain est dû au fait que les gardiens initialement prévus chez les prestataires ne sont pas encore mobilisés</t>
    </r>
  </si>
  <si>
    <r>
      <t>Analyse :</t>
    </r>
    <r>
      <rPr>
        <sz val="11"/>
        <color theme="1"/>
        <rFont val="Calibri"/>
        <family val="2"/>
        <scheme val="minor"/>
      </rPr>
      <t xml:space="preserve"> Le gain s'augmente par rapport au salaire de M. Touré qui n'est plus pris en compte sur les mois de Juillet, Août et Septembre</t>
    </r>
  </si>
  <si>
    <r>
      <t>Analyse :</t>
    </r>
    <r>
      <rPr>
        <sz val="11"/>
        <color theme="1"/>
        <rFont val="Calibri"/>
        <family val="2"/>
        <scheme val="minor"/>
      </rPr>
      <t xml:space="preserve"> Rénumération des prestataires AXIAL (Ingénieur structure), SIREX (Hydraulicien) et du chauffeur de Jean Bosco non initialement prévue</t>
    </r>
  </si>
  <si>
    <r>
      <t>Analyse :</t>
    </r>
    <r>
      <rPr>
        <sz val="11"/>
        <color theme="1"/>
        <rFont val="Calibri"/>
        <family val="2"/>
        <scheme val="minor"/>
      </rPr>
      <t xml:space="preserve"> Gain dû à la démobilisation des assistants pour les chantiers des bâtiments</t>
    </r>
  </si>
  <si>
    <r>
      <t>Analyse :</t>
    </r>
    <r>
      <rPr>
        <sz val="11"/>
        <color theme="1"/>
        <rFont val="Calibri"/>
        <family val="2"/>
        <scheme val="minor"/>
      </rPr>
      <t xml:space="preserve"> Gain dû à la réduction des missions du Directeur des Opérations</t>
    </r>
  </si>
  <si>
    <t>GERER LE SECRETARIAT GENERAL</t>
  </si>
  <si>
    <t xml:space="preserve">Mise à jour du : </t>
  </si>
  <si>
    <t>MOIS</t>
  </si>
  <si>
    <t>BUDGET REALISE</t>
  </si>
  <si>
    <t>TOTAL LIGNE BUDGET PREVISIONNEL</t>
  </si>
  <si>
    <t>% BUDGET PREVISIONNEL</t>
  </si>
  <si>
    <t>TOTAL BUDGET REALISE</t>
  </si>
  <si>
    <t>% BUDGET REALISE</t>
  </si>
  <si>
    <t>Prévisionel</t>
  </si>
  <si>
    <t>Réalisé</t>
  </si>
  <si>
    <t>Ecart</t>
  </si>
  <si>
    <t>Sous-Total Poste 100</t>
  </si>
  <si>
    <t>Sous-Total Poste 200</t>
  </si>
  <si>
    <t>Sous-Total Poste 300</t>
  </si>
  <si>
    <t>Sous-Total Poste 400</t>
  </si>
  <si>
    <t>Sous-Total Poste 500</t>
  </si>
  <si>
    <t>Logement Mr TOURE</t>
  </si>
  <si>
    <t>Casier judiciaire</t>
  </si>
  <si>
    <t>Sous-Total Poste 600</t>
  </si>
  <si>
    <t>Sous-Total Poste 700</t>
  </si>
  <si>
    <t>Sous-Total Poste 800</t>
  </si>
  <si>
    <t>Sous-Total Poste 900</t>
  </si>
  <si>
    <t>IMPÔTS ET TAXES</t>
  </si>
  <si>
    <t>Sous-Total Poste 1000</t>
  </si>
  <si>
    <t>TOTAL</t>
  </si>
  <si>
    <t>Suivi carburant</t>
  </si>
  <si>
    <t>Cumulé prévisionnel</t>
  </si>
  <si>
    <t>Cumulé réalisé</t>
  </si>
  <si>
    <t>%Avancement</t>
  </si>
  <si>
    <t>POSTE 100 : MATERIEL ET MOBILER</t>
  </si>
  <si>
    <t>POSTE 200 : MATERIEL DE TRANSPORT</t>
  </si>
  <si>
    <t>POSTE 300 : MATIERES ET FOURNITURES CONSOMMABLES</t>
  </si>
  <si>
    <t>POSTE 400 : ACHAT DE PRESTATIONS DE SERVICES</t>
  </si>
  <si>
    <t>POSTE 500 : VOYAGES ET DEPLACEMENTS</t>
  </si>
  <si>
    <t xml:space="preserve">POSTE 600 : SERVICES EXTERIEURS </t>
  </si>
  <si>
    <t>POSTE 700 : REMUNERATIONS PRESTATAIRES</t>
  </si>
  <si>
    <t>POSTE 800 : REMUNERATIONS PERSONNEL INTERIMAIRE</t>
  </si>
  <si>
    <t>POSTE 900 : MISSIONS</t>
  </si>
  <si>
    <t>POSTE 1000 : IMPÔTS ET TAXES</t>
  </si>
  <si>
    <t>SUIVI DU CARBURANT</t>
  </si>
  <si>
    <r>
      <t xml:space="preserve">BUDGET PREVISIONNEL </t>
    </r>
    <r>
      <rPr>
        <b/>
        <sz val="10"/>
        <color rgb="FFFF0000"/>
        <rFont val="Trebuchet MS"/>
        <family val="2"/>
      </rPr>
      <t>INITIAL</t>
    </r>
  </si>
  <si>
    <r>
      <t xml:space="preserve">BUDGET PREVISIONNEL </t>
    </r>
    <r>
      <rPr>
        <b/>
        <sz val="10"/>
        <color rgb="FFFF0000"/>
        <rFont val="Trebuchet MS"/>
        <family val="2"/>
      </rPr>
      <t>ACTUEL</t>
    </r>
  </si>
  <si>
    <r>
      <t>ECART</t>
    </r>
    <r>
      <rPr>
        <b/>
        <sz val="10"/>
        <color rgb="FFFF0000"/>
        <rFont val="Trebuchet MS"/>
        <family val="2"/>
      </rPr>
      <t>(INITIAL-ACTUEL)</t>
    </r>
  </si>
  <si>
    <t>BUDGET DU PROJET ADEOTI</t>
  </si>
  <si>
    <t>GSG-F23-V0
22/07/2024</t>
  </si>
  <si>
    <t>Ecart globale :</t>
  </si>
  <si>
    <t>GESTION DES OPERATIONS</t>
  </si>
  <si>
    <t>GOP-P06-…...…
Rédigée le _____
Page 1/1</t>
  </si>
  <si>
    <t>FICHE DE SUIVI BUDGETAIRE</t>
  </si>
  <si>
    <t>MOIS :</t>
  </si>
  <si>
    <t>A-DONNEES DU PROJET</t>
  </si>
  <si>
    <t>Durée :</t>
  </si>
  <si>
    <t xml:space="preserve">Projet </t>
  </si>
  <si>
    <t>:</t>
  </si>
  <si>
    <t>CONTRAT DE PRESTATION/PMO-ADEOTI</t>
  </si>
  <si>
    <t xml:space="preserve">N° Marché </t>
  </si>
  <si>
    <t>027/06/CJ/PDG/2023</t>
  </si>
  <si>
    <t xml:space="preserve">Montant Marché </t>
  </si>
  <si>
    <t>FCFA</t>
  </si>
  <si>
    <t>B- SITUATION BUDGETAIRE</t>
  </si>
  <si>
    <t xml:space="preserve">Montant Facturé </t>
  </si>
  <si>
    <t xml:space="preserve">Montant cumulé facturé </t>
  </si>
  <si>
    <t xml:space="preserve">Dépenses prévisionnelles du mois </t>
  </si>
  <si>
    <t xml:space="preserve">Dépenses cumulées prévisionnelles à fin du mois </t>
  </si>
  <si>
    <t xml:space="preserve">Dépenses réalisées du mois </t>
  </si>
  <si>
    <t>Dépenses cumulées réelles à fin du mois</t>
  </si>
  <si>
    <t>Ecart (Prévu cumulé - Réalisé cumulé)</t>
  </si>
  <si>
    <r>
      <t>Commentaires</t>
    </r>
    <r>
      <rPr>
        <b/>
        <sz val="11"/>
        <color theme="1"/>
        <rFont val="Calibri"/>
        <family val="2"/>
        <scheme val="minor"/>
      </rPr>
      <t xml:space="preserve"> :</t>
    </r>
  </si>
  <si>
    <t>Respect Budget :</t>
  </si>
  <si>
    <t>Oui</t>
  </si>
  <si>
    <t>Non</t>
  </si>
  <si>
    <t>C- ANALYSE GRAPHIQUE</t>
  </si>
  <si>
    <t>AVANCEMENT GLOBAL</t>
  </si>
  <si>
    <t>ECART (PREVU-REALISE)</t>
  </si>
  <si>
    <t>%Ecart cumulée</t>
  </si>
  <si>
    <t>%Ecart Mensuelle</t>
  </si>
  <si>
    <t>Facture mensuel</t>
  </si>
  <si>
    <t>Facture cumulée</t>
  </si>
  <si>
    <t>Légende :</t>
  </si>
  <si>
    <t>Choix du mois :</t>
  </si>
  <si>
    <t>Diverses pénalités</t>
  </si>
  <si>
    <t>Frais de carte de séjour et divers</t>
  </si>
  <si>
    <t>Produits, matériels d'entretiens et Consommables</t>
  </si>
  <si>
    <t>Produits, matériels d'entretiens et consommables</t>
  </si>
  <si>
    <t>Stagiaire AMADOU IBRAHIM</t>
  </si>
  <si>
    <t>Rémunération Hermine AFFO</t>
  </si>
  <si>
    <t>Rémunération  Alfred</t>
  </si>
  <si>
    <t>Rémunération  Boukari</t>
  </si>
  <si>
    <t>Rémunération  DATCHE Georges</t>
  </si>
  <si>
    <t>Rémunération  Jeannot ADOSSOU</t>
  </si>
  <si>
    <t>Honoraire Directeur Travaux Mr AMINE ALIANE</t>
  </si>
  <si>
    <t>Honoraire Directeur de projet TOURE</t>
  </si>
  <si>
    <t>Rémunération  Arel</t>
  </si>
  <si>
    <t>Rémunération  Wilfrid</t>
  </si>
  <si>
    <t>Rémunération Kévin</t>
  </si>
  <si>
    <t>Rémunération  Kisito</t>
  </si>
  <si>
    <t>Rémunération  Aubénas</t>
  </si>
  <si>
    <t>Honoraire Directeur de projet Mr Pascal GUIDI</t>
  </si>
  <si>
    <t>Honoraire Ingénieur Geotech - Responsable QHSE Jean Bosco</t>
  </si>
  <si>
    <t>Honoraire Ingénieur Suivi Budget Plannification Mr EVINA</t>
  </si>
  <si>
    <t>Autres Honoraires/Rémunérations</t>
  </si>
  <si>
    <t>Autres honoraires/rémunérations</t>
  </si>
  <si>
    <t>Entretiens réparations et maintenance divers</t>
  </si>
  <si>
    <t>Entretien réparation et maintenance divers</t>
  </si>
  <si>
    <t>Prestation de gardienage Nati</t>
  </si>
  <si>
    <t>Pénalité</t>
  </si>
  <si>
    <t>Étiquettes de lignes</t>
  </si>
  <si>
    <t>Total général</t>
  </si>
  <si>
    <t>Somme de MONTANT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</si>
  <si>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</si>
  <si>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</si>
  <si>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</si>
  <si>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</si>
  <si>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</si>
  <si>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</si>
  <si>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</si>
  <si>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</si>
  <si>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</si>
  <si>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</si>
  <si>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</si>
  <si>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</si>
  <si>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TVM</t>
  </si>
  <si>
    <t>Equipement Bureau/Chantier</t>
  </si>
  <si>
    <t>Equipement Bureau/chantier</t>
  </si>
  <si>
    <t xml:space="preserve">Stagiaire </t>
  </si>
  <si>
    <t xml:space="preserve">Prime de stage </t>
  </si>
  <si>
    <r>
      <t>GOP-F18-V0
Rédigée le</t>
    </r>
    <r>
      <rPr>
        <b/>
        <sz val="8"/>
        <color rgb="FFFF0000"/>
        <rFont val="Calibri"/>
        <family val="2"/>
        <scheme val="minor"/>
      </rPr>
      <t xml:space="preserve"> 27/09/2024</t>
    </r>
    <r>
      <rPr>
        <sz val="8"/>
        <color theme="1"/>
        <rFont val="Calibri"/>
        <family val="2"/>
        <scheme val="minor"/>
      </rPr>
      <t xml:space="preserve">
Page 1/1</t>
    </r>
  </si>
  <si>
    <t>: Dépenses prévisionnelles mensuelles</t>
  </si>
  <si>
    <t>: Dépenses réalisées mensuelles</t>
  </si>
  <si>
    <t>: Cumuls dépenses réalisées</t>
  </si>
  <si>
    <t>: Cumuls dépenses prévisionnelles</t>
  </si>
  <si>
    <t>R.A.S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</si>
</sst>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[$-40C]mmm\-yy;@"/>
    <numFmt numFmtId="169" formatCode="[$-40C]mmmmm\-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rgb="FFFF0000"/>
      <name val="Trebuchet MS"/>
      <family val="2"/>
    </font>
    <font>
      <b/>
      <sz val="10"/>
      <name val="Trebuchet MS"/>
      <family val="2"/>
    </font>
    <font>
      <sz val="10"/>
      <color rgb="FFFF0000"/>
      <name val="Trebuchet MS"/>
      <family val="2"/>
    </font>
    <font>
      <sz val="10"/>
      <name val="Trebuchet MS"/>
      <family val="2"/>
    </font>
    <font>
      <b/>
      <sz val="10"/>
      <color theme="8" tint="-0.249977111117893"/>
      <name val="Trebuchet MS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8"/>
      <color theme="1"/>
      <name val="Garamond"/>
      <family val="1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3">
    <xf numFmtId="0" fontId="0" fillId="0" borderId="0" xfId="0"/>
    <xf numFmtId="0" fontId="0" fillId="2" borderId="11" xfId="0" applyFill="1" applyBorder="1"/>
    <xf numFmtId="0" fontId="0" fillId="2" borderId="9" xfId="0" applyFill="1" applyBorder="1"/>
    <xf numFmtId="0" fontId="0" fillId="2" borderId="10" xfId="0" applyFill="1" applyBorder="1"/>
    <xf numFmtId="0" fontId="3" fillId="0" borderId="0" xfId="0" applyFont="1" applyAlignment="1">
      <alignment horizontal="center" vertical="center"/>
    </xf>
    <xf numFmtId="10" fontId="3" fillId="0" borderId="0" xfId="2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4" fillId="4" borderId="5" xfId="1" applyNumberFormat="1" applyFont="1" applyFill="1" applyBorder="1" applyAlignment="1">
      <alignment horizontal="center" vertical="center" wrapText="1"/>
    </xf>
    <xf numFmtId="10" fontId="4" fillId="4" borderId="5" xfId="2" applyNumberFormat="1" applyFont="1" applyFill="1" applyBorder="1" applyAlignment="1">
      <alignment horizontal="center" vertical="center" wrapText="1"/>
    </xf>
    <xf numFmtId="10" fontId="4" fillId="4" borderId="1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center" vertical="center"/>
    </xf>
    <xf numFmtId="10" fontId="4" fillId="0" borderId="1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1" applyNumberFormat="1" applyFont="1" applyBorder="1" applyAlignment="1">
      <alignment horizontal="center" vertical="center"/>
    </xf>
    <xf numFmtId="10" fontId="3" fillId="0" borderId="1" xfId="2" applyNumberFormat="1" applyFont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5" fontId="5" fillId="0" borderId="1" xfId="1" applyNumberFormat="1" applyFont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165" fontId="5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10" fontId="3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0" fontId="7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1" applyNumberFormat="1" applyFont="1" applyFill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5" fillId="2" borderId="1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9" fontId="3" fillId="0" borderId="0" xfId="2" applyFont="1" applyAlignment="1">
      <alignment horizontal="center" vertical="center"/>
    </xf>
    <xf numFmtId="10" fontId="4" fillId="4" borderId="4" xfId="2" applyNumberFormat="1" applyFont="1" applyFill="1" applyBorder="1" applyAlignment="1">
      <alignment horizontal="center" vertical="center" wrapText="1"/>
    </xf>
    <xf numFmtId="10" fontId="4" fillId="4" borderId="2" xfId="2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 wrapText="1"/>
    </xf>
    <xf numFmtId="165" fontId="4" fillId="0" borderId="13" xfId="1" applyNumberFormat="1" applyFont="1" applyBorder="1" applyAlignment="1">
      <alignment horizontal="center" vertical="center" wrapText="1"/>
    </xf>
    <xf numFmtId="165" fontId="4" fillId="0" borderId="14" xfId="1" applyNumberFormat="1" applyFont="1" applyBorder="1" applyAlignment="1">
      <alignment horizontal="center" vertical="center" wrapText="1"/>
    </xf>
    <xf numFmtId="165" fontId="4" fillId="0" borderId="15" xfId="1" applyNumberFormat="1" applyFont="1" applyBorder="1" applyAlignment="1">
      <alignment horizontal="center" vertical="center" wrapText="1"/>
    </xf>
    <xf numFmtId="166" fontId="3" fillId="0" borderId="16" xfId="1" applyNumberFormat="1" applyFont="1" applyBorder="1" applyAlignment="1">
      <alignment horizontal="center" vertical="center"/>
    </xf>
    <xf numFmtId="165" fontId="3" fillId="0" borderId="17" xfId="1" applyNumberFormat="1" applyFont="1" applyBorder="1" applyAlignment="1">
      <alignment horizontal="center" vertical="center"/>
    </xf>
    <xf numFmtId="166" fontId="3" fillId="0" borderId="18" xfId="1" applyNumberFormat="1" applyFont="1" applyBorder="1" applyAlignment="1">
      <alignment horizontal="center" vertical="center"/>
    </xf>
    <xf numFmtId="165" fontId="3" fillId="0" borderId="19" xfId="1" applyNumberFormat="1" applyFont="1" applyBorder="1" applyAlignment="1">
      <alignment horizontal="center" vertical="center"/>
    </xf>
    <xf numFmtId="165" fontId="3" fillId="0" borderId="20" xfId="1" applyNumberFormat="1" applyFont="1" applyBorder="1" applyAlignment="1">
      <alignment horizontal="center" vertical="center"/>
    </xf>
    <xf numFmtId="10" fontId="8" fillId="0" borderId="1" xfId="2" applyNumberFormat="1" applyFont="1" applyBorder="1" applyAlignment="1">
      <alignment horizontal="center" vertical="center"/>
    </xf>
    <xf numFmtId="0" fontId="0" fillId="2" borderId="0" xfId="0" applyFill="1"/>
    <xf numFmtId="166" fontId="3" fillId="0" borderId="4" xfId="1" applyNumberFormat="1" applyFont="1" applyBorder="1" applyAlignment="1">
      <alignment horizontal="left" vertical="center"/>
    </xf>
    <xf numFmtId="165" fontId="3" fillId="0" borderId="9" xfId="1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5" fontId="10" fillId="2" borderId="27" xfId="1" applyNumberFormat="1" applyFont="1" applyFill="1" applyBorder="1" applyAlignment="1">
      <alignment vertical="center"/>
    </xf>
    <xf numFmtId="165" fontId="10" fillId="2" borderId="26" xfId="1" applyNumberFormat="1" applyFont="1" applyFill="1" applyBorder="1" applyAlignment="1">
      <alignment vertical="center"/>
    </xf>
    <xf numFmtId="165" fontId="14" fillId="2" borderId="26" xfId="0" applyNumberFormat="1" applyFont="1" applyFill="1" applyBorder="1" applyAlignment="1">
      <alignment vertical="center"/>
    </xf>
    <xf numFmtId="165" fontId="4" fillId="0" borderId="29" xfId="1" applyNumberFormat="1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/>
    </xf>
    <xf numFmtId="165" fontId="3" fillId="0" borderId="30" xfId="1" applyNumberFormat="1" applyFont="1" applyBorder="1" applyAlignment="1">
      <alignment horizontal="center" vertical="center"/>
    </xf>
    <xf numFmtId="165" fontId="3" fillId="0" borderId="13" xfId="1" applyNumberFormat="1" applyFont="1" applyBorder="1" applyAlignment="1">
      <alignment horizontal="center" vertical="center" wrapText="1"/>
    </xf>
    <xf numFmtId="10" fontId="3" fillId="0" borderId="16" xfId="2" applyNumberFormat="1" applyFont="1" applyBorder="1" applyAlignment="1">
      <alignment horizontal="center" vertical="center"/>
    </xf>
    <xf numFmtId="10" fontId="3" fillId="0" borderId="18" xfId="2" applyNumberFormat="1" applyFont="1" applyBorder="1" applyAlignment="1">
      <alignment horizontal="center" vertical="center"/>
    </xf>
    <xf numFmtId="10" fontId="12" fillId="2" borderId="21" xfId="2" applyNumberFormat="1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25" xfId="0" applyFont="1" applyFill="1" applyBorder="1" applyAlignment="1">
      <alignment vertical="center" wrapText="1"/>
    </xf>
    <xf numFmtId="165" fontId="3" fillId="0" borderId="29" xfId="1" applyNumberFormat="1" applyFont="1" applyBorder="1" applyAlignment="1">
      <alignment horizontal="center" vertical="center" wrapText="1"/>
    </xf>
    <xf numFmtId="10" fontId="3" fillId="0" borderId="4" xfId="2" applyNumberFormat="1" applyFont="1" applyBorder="1" applyAlignment="1">
      <alignment horizontal="center" vertical="center"/>
    </xf>
    <xf numFmtId="10" fontId="3" fillId="0" borderId="30" xfId="2" applyNumberFormat="1" applyFont="1" applyBorder="1" applyAlignment="1">
      <alignment horizontal="center" vertical="center"/>
    </xf>
    <xf numFmtId="0" fontId="15" fillId="0" borderId="0" xfId="0" applyFont="1"/>
    <xf numFmtId="0" fontId="18" fillId="5" borderId="7" xfId="0" applyFont="1" applyFill="1" applyBorder="1" applyAlignment="1">
      <alignment horizontal="left" vertical="center"/>
    </xf>
    <xf numFmtId="0" fontId="4" fillId="9" borderId="8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165" fontId="4" fillId="9" borderId="5" xfId="1" applyNumberFormat="1" applyFont="1" applyFill="1" applyBorder="1" applyAlignment="1">
      <alignment horizontal="center" vertical="center" wrapText="1"/>
    </xf>
    <xf numFmtId="10" fontId="4" fillId="9" borderId="5" xfId="2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6" fontId="10" fillId="3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29" xfId="0" applyFont="1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0" fillId="2" borderId="39" xfId="0" applyFill="1" applyBorder="1" applyAlignment="1">
      <alignment horizontal="center" vertical="center"/>
    </xf>
    <xf numFmtId="0" fontId="0" fillId="2" borderId="29" xfId="0" applyFill="1" applyBorder="1" applyAlignment="1">
      <alignment vertical="center"/>
    </xf>
    <xf numFmtId="0" fontId="0" fillId="2" borderId="39" xfId="0" applyFill="1" applyBorder="1" applyAlignment="1">
      <alignment horizontal="left" vertical="center"/>
    </xf>
    <xf numFmtId="0" fontId="0" fillId="2" borderId="40" xfId="0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9" xfId="0" applyFill="1" applyBorder="1" applyAlignment="1">
      <alignment horizontal="left" vertical="center"/>
    </xf>
    <xf numFmtId="0" fontId="0" fillId="2" borderId="41" xfId="0" applyFill="1" applyBorder="1" applyAlignment="1">
      <alignment vertical="center"/>
    </xf>
    <xf numFmtId="0" fontId="10" fillId="2" borderId="30" xfId="0" applyFont="1" applyFill="1" applyBorder="1" applyAlignment="1">
      <alignment vertical="center"/>
    </xf>
    <xf numFmtId="0" fontId="0" fillId="2" borderId="42" xfId="0" applyFill="1" applyBorder="1" applyAlignment="1">
      <alignment vertical="center"/>
    </xf>
    <xf numFmtId="0" fontId="0" fillId="2" borderId="42" xfId="0" applyFill="1" applyBorder="1" applyAlignment="1">
      <alignment horizontal="center" vertical="center"/>
    </xf>
    <xf numFmtId="3" fontId="0" fillId="2" borderId="42" xfId="3" applyNumberFormat="1" applyFont="1" applyFill="1" applyBorder="1" applyAlignment="1">
      <alignment vertical="center"/>
    </xf>
    <xf numFmtId="3" fontId="0" fillId="2" borderId="43" xfId="3" applyNumberFormat="1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0" fontId="10" fillId="2" borderId="44" xfId="0" applyFont="1" applyFill="1" applyBorder="1" applyAlignment="1">
      <alignment vertical="center"/>
    </xf>
    <xf numFmtId="0" fontId="10" fillId="2" borderId="45" xfId="0" applyFont="1" applyFill="1" applyBorder="1" applyAlignment="1">
      <alignment vertical="center"/>
    </xf>
    <xf numFmtId="165" fontId="10" fillId="2" borderId="0" xfId="3" applyNumberFormat="1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vertical="center"/>
    </xf>
    <xf numFmtId="0" fontId="10" fillId="2" borderId="47" xfId="0" applyFont="1" applyFill="1" applyBorder="1" applyAlignment="1">
      <alignment vertical="center"/>
    </xf>
    <xf numFmtId="0" fontId="11" fillId="2" borderId="22" xfId="0" applyFont="1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2" borderId="0" xfId="0" applyFont="1" applyFill="1" applyAlignment="1">
      <alignment vertical="center"/>
    </xf>
    <xf numFmtId="0" fontId="0" fillId="2" borderId="0" xfId="0" applyFill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2" borderId="0" xfId="0" applyFont="1" applyFill="1" applyAlignment="1">
      <alignment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0" fontId="3" fillId="0" borderId="46" xfId="2" applyNumberFormat="1" applyFont="1" applyBorder="1" applyAlignment="1">
      <alignment horizontal="center" vertical="center"/>
    </xf>
    <xf numFmtId="10" fontId="3" fillId="0" borderId="45" xfId="2" applyNumberFormat="1" applyFont="1" applyBorder="1" applyAlignment="1">
      <alignment horizontal="center" vertical="center"/>
    </xf>
    <xf numFmtId="165" fontId="3" fillId="0" borderId="44" xfId="1" applyNumberFormat="1" applyFont="1" applyBorder="1" applyAlignment="1">
      <alignment horizontal="center" vertical="center" wrapText="1"/>
    </xf>
    <xf numFmtId="3" fontId="3" fillId="0" borderId="16" xfId="2" applyNumberFormat="1" applyFont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166" fontId="4" fillId="4" borderId="1" xfId="1" applyNumberFormat="1" applyFont="1" applyFill="1" applyBorder="1" applyAlignment="1">
      <alignment horizontal="center" vertical="center" wrapText="1"/>
    </xf>
    <xf numFmtId="166" fontId="10" fillId="3" borderId="2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3" fontId="10" fillId="2" borderId="42" xfId="3" applyNumberFormat="1" applyFont="1" applyFill="1" applyBorder="1" applyAlignment="1">
      <alignment vertical="center"/>
    </xf>
    <xf numFmtId="3" fontId="10" fillId="2" borderId="43" xfId="3" applyNumberFormat="1" applyFont="1" applyFill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4" fillId="2" borderId="1" xfId="1" applyNumberFormat="1" applyFont="1" applyFill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Alignment="1">
      <alignment horizontal="center" vertical="center"/>
    </xf>
    <xf numFmtId="164" fontId="3" fillId="2" borderId="0" xfId="1" applyFont="1" applyFill="1" applyAlignment="1">
      <alignment horizontal="center" vertical="center"/>
    </xf>
    <xf numFmtId="165" fontId="3" fillId="2" borderId="0" xfId="1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left"/>
    </xf>
    <xf numFmtId="165" fontId="0" fillId="2" borderId="0" xfId="0" applyNumberFormat="1" applyFill="1"/>
    <xf numFmtId="166" fontId="3" fillId="11" borderId="16" xfId="1" applyNumberFormat="1" applyFont="1" applyFill="1" applyBorder="1" applyAlignment="1">
      <alignment horizontal="center" vertical="center"/>
    </xf>
    <xf numFmtId="165" fontId="3" fillId="11" borderId="1" xfId="1" applyNumberFormat="1" applyFont="1" applyFill="1" applyBorder="1" applyAlignment="1">
      <alignment horizontal="center" vertical="center"/>
    </xf>
    <xf numFmtId="165" fontId="3" fillId="11" borderId="4" xfId="1" applyNumberFormat="1" applyFont="1" applyFill="1" applyBorder="1" applyAlignment="1">
      <alignment horizontal="center" vertical="center"/>
    </xf>
    <xf numFmtId="10" fontId="3" fillId="11" borderId="16" xfId="2" applyNumberFormat="1" applyFont="1" applyFill="1" applyBorder="1" applyAlignment="1">
      <alignment horizontal="center" vertical="center"/>
    </xf>
    <xf numFmtId="10" fontId="3" fillId="11" borderId="4" xfId="2" applyNumberFormat="1" applyFont="1" applyFill="1" applyBorder="1" applyAlignment="1">
      <alignment horizontal="center" vertical="center"/>
    </xf>
    <xf numFmtId="10" fontId="3" fillId="11" borderId="46" xfId="2" applyNumberFormat="1" applyFont="1" applyFill="1" applyBorder="1" applyAlignment="1">
      <alignment horizontal="center" vertical="center"/>
    </xf>
    <xf numFmtId="3" fontId="3" fillId="11" borderId="16" xfId="2" applyNumberFormat="1" applyFont="1" applyFill="1" applyBorder="1" applyAlignment="1">
      <alignment horizontal="center" vertical="center"/>
    </xf>
    <xf numFmtId="165" fontId="3" fillId="11" borderId="17" xfId="1" applyNumberFormat="1" applyFont="1" applyFill="1" applyBorder="1" applyAlignment="1">
      <alignment horizontal="center" vertical="center"/>
    </xf>
    <xf numFmtId="9" fontId="3" fillId="11" borderId="0" xfId="2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5" fontId="4" fillId="0" borderId="0" xfId="1" applyNumberFormat="1" applyFont="1" applyAlignment="1">
      <alignment horizontal="center" vertical="center"/>
    </xf>
    <xf numFmtId="10" fontId="4" fillId="0" borderId="0" xfId="2" applyNumberFormat="1" applyFont="1" applyAlignment="1">
      <alignment horizontal="center" vertical="center"/>
    </xf>
    <xf numFmtId="165" fontId="4" fillId="2" borderId="0" xfId="1" applyNumberFormat="1" applyFont="1" applyFill="1" applyAlignment="1">
      <alignment horizontal="center" vertical="center"/>
    </xf>
    <xf numFmtId="10" fontId="0" fillId="2" borderId="0" xfId="2" applyNumberFormat="1" applyFont="1" applyFill="1" applyAlignment="1">
      <alignment vertical="center"/>
    </xf>
    <xf numFmtId="0" fontId="10" fillId="10" borderId="22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165" fontId="10" fillId="7" borderId="30" xfId="3" applyNumberFormat="1" applyFont="1" applyFill="1" applyBorder="1" applyAlignment="1">
      <alignment horizontal="center" vertical="center"/>
    </xf>
    <xf numFmtId="165" fontId="10" fillId="7" borderId="42" xfId="3" applyNumberFormat="1" applyFont="1" applyFill="1" applyBorder="1" applyAlignment="1">
      <alignment horizontal="center" vertical="center"/>
    </xf>
    <xf numFmtId="165" fontId="10" fillId="7" borderId="43" xfId="3" applyNumberFormat="1" applyFont="1" applyFill="1" applyBorder="1" applyAlignment="1">
      <alignment horizontal="center" vertical="center"/>
    </xf>
    <xf numFmtId="165" fontId="10" fillId="0" borderId="29" xfId="3" applyNumberFormat="1" applyFont="1" applyFill="1" applyBorder="1" applyAlignment="1">
      <alignment horizontal="center" vertical="center"/>
    </xf>
    <xf numFmtId="165" fontId="10" fillId="0" borderId="39" xfId="3" applyNumberFormat="1" applyFont="1" applyFill="1" applyBorder="1" applyAlignment="1">
      <alignment horizontal="center" vertical="center"/>
    </xf>
    <xf numFmtId="165" fontId="10" fillId="0" borderId="40" xfId="3" applyNumberFormat="1" applyFont="1" applyFill="1" applyBorder="1" applyAlignment="1">
      <alignment horizontal="center" vertical="center"/>
    </xf>
    <xf numFmtId="165" fontId="10" fillId="0" borderId="4" xfId="3" applyNumberFormat="1" applyFont="1" applyFill="1" applyBorder="1" applyAlignment="1">
      <alignment horizontal="center" vertical="center"/>
    </xf>
    <xf numFmtId="165" fontId="10" fillId="0" borderId="9" xfId="3" applyNumberFormat="1" applyFont="1" applyFill="1" applyBorder="1" applyAlignment="1">
      <alignment horizontal="center" vertical="center"/>
    </xf>
    <xf numFmtId="165" fontId="10" fillId="0" borderId="41" xfId="3" applyNumberFormat="1" applyFont="1" applyFill="1" applyBorder="1" applyAlignment="1">
      <alignment horizontal="center" vertical="center"/>
    </xf>
    <xf numFmtId="165" fontId="10" fillId="0" borderId="30" xfId="3" applyNumberFormat="1" applyFont="1" applyFill="1" applyBorder="1" applyAlignment="1">
      <alignment horizontal="center" vertical="center"/>
    </xf>
    <xf numFmtId="165" fontId="10" fillId="0" borderId="42" xfId="3" applyNumberFormat="1" applyFont="1" applyFill="1" applyBorder="1" applyAlignment="1">
      <alignment horizontal="center" vertical="center"/>
    </xf>
    <xf numFmtId="165" fontId="10" fillId="0" borderId="43" xfId="3" applyNumberFormat="1" applyFont="1" applyFill="1" applyBorder="1" applyAlignment="1">
      <alignment horizontal="center" vertical="center"/>
    </xf>
    <xf numFmtId="165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4" fillId="10" borderId="23" xfId="0" applyFont="1" applyFill="1" applyBorder="1" applyAlignment="1">
      <alignment horizontal="center" vertical="center"/>
    </xf>
    <xf numFmtId="0" fontId="14" fillId="10" borderId="24" xfId="0" applyFont="1" applyFill="1" applyBorder="1" applyAlignment="1">
      <alignment horizontal="center" vertical="center"/>
    </xf>
    <xf numFmtId="0" fontId="24" fillId="10" borderId="22" xfId="0" applyFont="1" applyFill="1" applyBorder="1" applyAlignment="1">
      <alignment horizontal="center" vertical="center" wrapText="1"/>
    </xf>
    <xf numFmtId="0" fontId="24" fillId="10" borderId="23" xfId="0" applyFont="1" applyFill="1" applyBorder="1" applyAlignment="1">
      <alignment horizontal="center" vertical="center" wrapText="1"/>
    </xf>
    <xf numFmtId="0" fontId="24" fillId="10" borderId="24" xfId="0" applyFont="1" applyFill="1" applyBorder="1" applyAlignment="1">
      <alignment horizontal="center" vertical="center" wrapText="1"/>
    </xf>
    <xf numFmtId="0" fontId="24" fillId="10" borderId="0" xfId="0" applyFont="1" applyFill="1" applyAlignment="1">
      <alignment horizontal="center" vertical="top" wrapText="1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3" fontId="10" fillId="2" borderId="30" xfId="3" applyNumberFormat="1" applyFont="1" applyFill="1" applyBorder="1" applyAlignment="1">
      <alignment horizontal="left" vertical="center"/>
    </xf>
    <xf numFmtId="3" fontId="10" fillId="2" borderId="42" xfId="3" applyNumberFormat="1" applyFont="1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3" fontId="0" fillId="2" borderId="30" xfId="3" applyNumberFormat="1" applyFont="1" applyFill="1" applyBorder="1" applyAlignment="1">
      <alignment horizontal="left" vertical="center"/>
    </xf>
    <xf numFmtId="3" fontId="0" fillId="2" borderId="42" xfId="3" applyNumberFormat="1" applyFont="1" applyFill="1" applyBorder="1" applyAlignment="1">
      <alignment horizontal="left" vertical="center"/>
    </xf>
    <xf numFmtId="0" fontId="10" fillId="8" borderId="22" xfId="0" applyFont="1" applyFill="1" applyBorder="1" applyAlignment="1">
      <alignment horizontal="center" vertical="center" wrapText="1"/>
    </xf>
    <xf numFmtId="0" fontId="10" fillId="8" borderId="28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10" fillId="7" borderId="22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8" fillId="5" borderId="3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165" fontId="4" fillId="6" borderId="22" xfId="1" applyNumberFormat="1" applyFont="1" applyFill="1" applyBorder="1" applyAlignment="1">
      <alignment horizontal="center" vertical="center"/>
    </xf>
    <xf numFmtId="165" fontId="4" fillId="6" borderId="23" xfId="1" applyNumberFormat="1" applyFont="1" applyFill="1" applyBorder="1" applyAlignment="1">
      <alignment horizontal="center" vertical="center"/>
    </xf>
    <xf numFmtId="165" fontId="4" fillId="6" borderId="24" xfId="1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166" fontId="4" fillId="4" borderId="4" xfId="1" applyNumberFormat="1" applyFont="1" applyFill="1" applyBorder="1" applyAlignment="1">
      <alignment horizontal="center" vertical="center" wrapText="1"/>
    </xf>
    <xf numFmtId="166" fontId="4" fillId="4" borderId="9" xfId="1" applyNumberFormat="1" applyFont="1" applyFill="1" applyBorder="1" applyAlignment="1">
      <alignment horizontal="center" vertical="center" wrapText="1"/>
    </xf>
    <xf numFmtId="166" fontId="4" fillId="4" borderId="2" xfId="1" applyNumberFormat="1" applyFont="1" applyFill="1" applyBorder="1" applyAlignment="1">
      <alignment horizontal="center" vertical="center" wrapText="1"/>
    </xf>
    <xf numFmtId="10" fontId="4" fillId="4" borderId="4" xfId="2" applyNumberFormat="1" applyFont="1" applyFill="1" applyBorder="1" applyAlignment="1">
      <alignment horizontal="center" vertical="center" wrapText="1"/>
    </xf>
    <xf numFmtId="10" fontId="4" fillId="4" borderId="2" xfId="2" applyNumberFormat="1" applyFont="1" applyFill="1" applyBorder="1" applyAlignment="1">
      <alignment horizontal="center" vertical="center" wrapText="1"/>
    </xf>
  </cellXfs>
  <cellStyles count="4">
    <cellStyle name="Milliers" xfId="1" builtinId="3"/>
    <cellStyle name="Milliers 2" xfId="3" xr:uid="{7DE535A9-56C9-494B-8F78-6DEF3930D8BD}"/>
    <cellStyle name="Normal" xfId="0" builtinId="0"/>
    <cellStyle name="Pourcentage" xfId="2" builtinId="5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A3-44ED-8789-A68516DD0CC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A3-44ED-8789-A68516DD0CCC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5CA3-44ED-8789-A68516DD0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806639"/>
        <c:axId val="1915813087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CA3-44ED-8789-A68516DD0CCC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5CA3-44ED-8789-A68516DD0CCC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5CA3-44ED-8789-A68516DD0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46431"/>
        <c:axId val="87544943"/>
      </c:lineChart>
      <c:catAx>
        <c:axId val="1915806639"/>
        <c:scaling>
          <c:orientation val="minMax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valAx>
        <c:axId val="87544943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46431"/>
        <c:crosses val="max"/>
        <c:crossBetween val="between"/>
      </c:valAx>
      <c:catAx>
        <c:axId val="87546431"/>
        <c:scaling>
          <c:orientation val="minMax"/>
        </c:scaling>
        <c:delete val="1"/>
        <c:axPos val="b"/>
        <c:numFmt formatCode="[$-40C]mmm\-yy;@" sourceLinked="1"/>
        <c:majorTickMark val="out"/>
        <c:minorTickMark val="none"/>
        <c:tickLblPos val="nextTo"/>
        <c:crossAx val="87544943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2E-40E3-A873-598B6C1FEB7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2E-40E3-A873-598B6C1FE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15806639"/>
        <c:axId val="1915813087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B2E-40E3-A873-598B6C1FEB79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B2E-40E3-A873-598B6C1FE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46431"/>
        <c:axId val="87544943"/>
      </c:lineChart>
      <c:catAx>
        <c:axId val="1915806639"/>
        <c:scaling>
          <c:orientation val="minMax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valAx>
        <c:axId val="87544943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46431"/>
        <c:crosses val="max"/>
        <c:crossBetween val="between"/>
      </c:valAx>
      <c:catAx>
        <c:axId val="87546431"/>
        <c:scaling>
          <c:orientation val="minMax"/>
        </c:scaling>
        <c:delete val="1"/>
        <c:axPos val="b"/>
        <c:numFmt formatCode="[$-40C]mmm\-yy;@" sourceLinked="1"/>
        <c:majorTickMark val="out"/>
        <c:minorTickMark val="none"/>
        <c:tickLblPos val="nextTo"/>
        <c:crossAx val="87544943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F3F-48BC-8F3D-AB34E3A32A6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F3F-48BC-8F3D-AB34E3A32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15806639"/>
        <c:axId val="1915813087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F3F-48BC-8F3D-AB34E3A32A6A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F3F-48BC-8F3D-AB34E3A32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46431"/>
        <c:axId val="87544943"/>
      </c:lineChart>
      <c:catAx>
        <c:axId val="1915806639"/>
        <c:scaling>
          <c:orientation val="minMax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valAx>
        <c:axId val="87544943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46431"/>
        <c:crosses val="max"/>
        <c:crossBetween val="between"/>
      </c:valAx>
      <c:catAx>
        <c:axId val="87546431"/>
        <c:scaling>
          <c:orientation val="minMax"/>
        </c:scaling>
        <c:delete val="1"/>
        <c:axPos val="b"/>
        <c:numFmt formatCode="[$-40C]mmm\-yy;@" sourceLinked="1"/>
        <c:majorTickMark val="out"/>
        <c:minorTickMark val="none"/>
        <c:tickLblPos val="nextTo"/>
        <c:crossAx val="87544943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EC-4277-86F3-A5256C25433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EC-4277-86F3-A5256C254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15806639"/>
        <c:axId val="1915813087"/>
      </c:bar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EC-4277-86F3-A5256C25433F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EC-4277-86F3-A5256C254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46431"/>
        <c:axId val="87544943"/>
      </c:lineChart>
      <c:catAx>
        <c:axId val="1915806639"/>
        <c:scaling>
          <c:orientation val="minMax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valAx>
        <c:axId val="87544943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46431"/>
        <c:crosses val="max"/>
        <c:crossBetween val="between"/>
      </c:valAx>
      <c:catAx>
        <c:axId val="87546431"/>
        <c:scaling>
          <c:orientation val="minMax"/>
        </c:scaling>
        <c:delete val="1"/>
        <c:axPos val="b"/>
        <c:numFmt formatCode="[$-40C]mmm\-yy;@" sourceLinked="1"/>
        <c:majorTickMark val="out"/>
        <c:minorTickMark val="none"/>
        <c:tickLblPos val="nextTo"/>
        <c:crossAx val="87544943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B70-4BCB-BFB6-5DB613AA48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15806639"/>
        <c:axId val="1915813087"/>
      </c:barChart>
      <c:catAx>
        <c:axId val="1915806639"/>
        <c:scaling>
          <c:orientation val="minMax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[1]DONNEES!$B$2</c:f>
              <c:strCache>
                <c:ptCount val="1"/>
                <c:pt idx="0">
                  <c:v>Dépenses prévisionnelles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BUDGET!$N$124:$N$148</c:f>
              <c:numCache>
                <c:formatCode>[$-40C]mmm\-yy;@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BUDGET!$O$124:$O$148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6D-4E0A-B0B8-33A6DBF87FB1}"/>
            </c:ext>
          </c:extLst>
        </c:ser>
        <c:ser>
          <c:idx val="1"/>
          <c:order val="1"/>
          <c:tx>
            <c:strRef>
              <c:f>[1]DONNEES!$C$2</c:f>
              <c:strCache>
                <c:ptCount val="1"/>
                <c:pt idx="0">
                  <c:v>Dépenses réelles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BUDGET!$N$124:$N$148</c:f>
              <c:numCache>
                <c:formatCode>[$-40C]mmm\-yy;@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BUDGET!$P$124:$P$148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6D-4E0A-B0B8-33A6DBF87FB1}"/>
            </c:ext>
          </c:extLst>
        </c:ser>
        <c:ser>
          <c:idx val="4"/>
          <c:order val="4"/>
          <c:tx>
            <c:strRef>
              <c:f>[1]DONNEES!$H$2</c:f>
              <c:strCache>
                <c:ptCount val="1"/>
                <c:pt idx="0">
                  <c:v>Facture mensuel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BUDGET!$N$124:$N$148</c:f>
              <c:numCache>
                <c:formatCode>[$-40C]mmm\-yy;@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BUDGET!$W$124:$W$148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6D-4E0A-B0B8-33A6DBF87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5806639"/>
        <c:axId val="1915813087"/>
      </c:barChart>
      <c:lineChart>
        <c:grouping val="standard"/>
        <c:varyColors val="0"/>
        <c:ser>
          <c:idx val="2"/>
          <c:order val="2"/>
          <c:tx>
            <c:strRef>
              <c:f>[1]DONNEES!$D$2</c:f>
              <c:strCache>
                <c:ptCount val="1"/>
                <c:pt idx="0">
                  <c:v>Cumul prévisionnel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BUDGET!$Q$124:$Q$148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6D-4E0A-B0B8-33A6DBF87FB1}"/>
            </c:ext>
          </c:extLst>
        </c:ser>
        <c:ser>
          <c:idx val="3"/>
          <c:order val="3"/>
          <c:tx>
            <c:strRef>
              <c:f>[1]DONNEES!$E$2</c:f>
              <c:strCache>
                <c:ptCount val="1"/>
                <c:pt idx="0">
                  <c:v>Cumul réelle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BUDGET!$R$124:$R$148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6D-4E0A-B0B8-33A6DBF87FB1}"/>
            </c:ext>
          </c:extLst>
        </c:ser>
        <c:ser>
          <c:idx val="5"/>
          <c:order val="5"/>
          <c:tx>
            <c:strRef>
              <c:f>[1]DONNEES!$I$2</c:f>
              <c:strCache>
                <c:ptCount val="1"/>
                <c:pt idx="0">
                  <c:v>Facture cumulée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BUDGET!$X$124:$X$148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6D-4E0A-B0B8-33A6DBF87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46431"/>
        <c:axId val="87544943"/>
      </c:lineChart>
      <c:dateAx>
        <c:axId val="1915806639"/>
        <c:scaling>
          <c:orientation val="minMax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Offset val="100"/>
        <c:baseTimeUnit val="months"/>
      </c:date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valAx>
        <c:axId val="87544943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46431"/>
        <c:crosses val="max"/>
        <c:crossBetween val="between"/>
      </c:valAx>
      <c:catAx>
        <c:axId val="87546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544943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[1]DONNEES!$B$2</c:f>
              <c:strCache>
                <c:ptCount val="1"/>
                <c:pt idx="0">
                  <c:v>Dépenses prévisionnelles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[1]DONNEES!$B$32:$B$56</c:f>
              <c:numCache>
                <c:formatCode>General</c:formatCode>
                <c:ptCount val="25"/>
                <c:pt idx="1">
                  <c:v>5280000</c:v>
                </c:pt>
                <c:pt idx="2">
                  <c:v>9805000</c:v>
                </c:pt>
                <c:pt idx="3">
                  <c:v>17305000</c:v>
                </c:pt>
                <c:pt idx="4">
                  <c:v>9805000</c:v>
                </c:pt>
                <c:pt idx="5">
                  <c:v>11830000</c:v>
                </c:pt>
                <c:pt idx="6">
                  <c:v>15830000</c:v>
                </c:pt>
                <c:pt idx="7">
                  <c:v>14530000</c:v>
                </c:pt>
                <c:pt idx="8">
                  <c:v>13045000</c:v>
                </c:pt>
                <c:pt idx="9">
                  <c:v>57065500</c:v>
                </c:pt>
                <c:pt idx="10">
                  <c:v>15060000</c:v>
                </c:pt>
                <c:pt idx="11">
                  <c:v>9685000</c:v>
                </c:pt>
                <c:pt idx="12">
                  <c:v>9685000</c:v>
                </c:pt>
                <c:pt idx="13">
                  <c:v>9685000</c:v>
                </c:pt>
                <c:pt idx="14">
                  <c:v>9685000</c:v>
                </c:pt>
                <c:pt idx="15">
                  <c:v>9685000</c:v>
                </c:pt>
                <c:pt idx="16">
                  <c:v>9685000</c:v>
                </c:pt>
                <c:pt idx="17">
                  <c:v>9685000</c:v>
                </c:pt>
                <c:pt idx="18">
                  <c:v>9685000</c:v>
                </c:pt>
                <c:pt idx="19">
                  <c:v>9685000</c:v>
                </c:pt>
                <c:pt idx="20">
                  <c:v>9685000</c:v>
                </c:pt>
                <c:pt idx="21">
                  <c:v>9685000</c:v>
                </c:pt>
                <c:pt idx="22">
                  <c:v>9685000</c:v>
                </c:pt>
                <c:pt idx="23">
                  <c:v>9685000</c:v>
                </c:pt>
                <c:pt idx="24">
                  <c:v>9685000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7A-43CC-8CF9-561881A9D001}"/>
            </c:ext>
          </c:extLst>
        </c:ser>
        <c:ser>
          <c:idx val="1"/>
          <c:order val="1"/>
          <c:tx>
            <c:strRef>
              <c:f>[1]DONNEES!$C$2</c:f>
              <c:strCache>
                <c:ptCount val="1"/>
                <c:pt idx="0">
                  <c:v>Dépenses réelles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[1]DONNEES!$C$32:$C$56</c:f>
              <c:numCache>
                <c:formatCode>General</c:formatCode>
                <c:ptCount val="25"/>
                <c:pt idx="1">
                  <c:v>5307500</c:v>
                </c:pt>
                <c:pt idx="2">
                  <c:v>9090000</c:v>
                </c:pt>
                <c:pt idx="3">
                  <c:v>17305000</c:v>
                </c:pt>
                <c:pt idx="4">
                  <c:v>9805000</c:v>
                </c:pt>
                <c:pt idx="5">
                  <c:v>35511000</c:v>
                </c:pt>
                <c:pt idx="6">
                  <c:v>39511000</c:v>
                </c:pt>
                <c:pt idx="7">
                  <c:v>13105000</c:v>
                </c:pt>
                <c:pt idx="8">
                  <c:v>13045000</c:v>
                </c:pt>
                <c:pt idx="9">
                  <c:v>18830000</c:v>
                </c:pt>
                <c:pt idx="10">
                  <c:v>7180000</c:v>
                </c:pt>
                <c:pt idx="11">
                  <c:v>16510000</c:v>
                </c:pt>
                <c:pt idx="12">
                  <c:v>9880000</c:v>
                </c:pt>
                <c:pt idx="13">
                  <c:v>14702500</c:v>
                </c:pt>
                <c:pt idx="14">
                  <c:v>10130000</c:v>
                </c:pt>
                <c:pt idx="15">
                  <c:v>7180000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7A-43CC-8CF9-561881A9D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15806639"/>
        <c:axId val="1915813087"/>
      </c:barChart>
      <c:lineChart>
        <c:grouping val="standard"/>
        <c:varyColors val="0"/>
        <c:ser>
          <c:idx val="2"/>
          <c:order val="2"/>
          <c:tx>
            <c:strRef>
              <c:f>[1]DONNEES!$D$2</c:f>
              <c:strCache>
                <c:ptCount val="1"/>
                <c:pt idx="0">
                  <c:v>Cumul prévisionnel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[1]DONNEES!$A$32:$A$56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[1]DONNEES!$D$32:$D$56</c:f>
              <c:numCache>
                <c:formatCode>General</c:formatCode>
                <c:ptCount val="25"/>
                <c:pt idx="0">
                  <c:v>0</c:v>
                </c:pt>
                <c:pt idx="1">
                  <c:v>5280000</c:v>
                </c:pt>
                <c:pt idx="2">
                  <c:v>15085000</c:v>
                </c:pt>
                <c:pt idx="3">
                  <c:v>32390000</c:v>
                </c:pt>
                <c:pt idx="4">
                  <c:v>42195000</c:v>
                </c:pt>
                <c:pt idx="5">
                  <c:v>54025000</c:v>
                </c:pt>
                <c:pt idx="6">
                  <c:v>69855000</c:v>
                </c:pt>
                <c:pt idx="7">
                  <c:v>84385000</c:v>
                </c:pt>
                <c:pt idx="8">
                  <c:v>97430000</c:v>
                </c:pt>
                <c:pt idx="9">
                  <c:v>154495500</c:v>
                </c:pt>
                <c:pt idx="10">
                  <c:v>169555500</c:v>
                </c:pt>
                <c:pt idx="11">
                  <c:v>179240500</c:v>
                </c:pt>
                <c:pt idx="12">
                  <c:v>188925500</c:v>
                </c:pt>
                <c:pt idx="13">
                  <c:v>198610500</c:v>
                </c:pt>
                <c:pt idx="14">
                  <c:v>208295500</c:v>
                </c:pt>
                <c:pt idx="15">
                  <c:v>217980500</c:v>
                </c:pt>
                <c:pt idx="16">
                  <c:v>227665500</c:v>
                </c:pt>
                <c:pt idx="17">
                  <c:v>237350500</c:v>
                </c:pt>
                <c:pt idx="18">
                  <c:v>247035500</c:v>
                </c:pt>
                <c:pt idx="19">
                  <c:v>256720500</c:v>
                </c:pt>
                <c:pt idx="20">
                  <c:v>266405500</c:v>
                </c:pt>
                <c:pt idx="21">
                  <c:v>276090500</c:v>
                </c:pt>
                <c:pt idx="22">
                  <c:v>285775500</c:v>
                </c:pt>
                <c:pt idx="23">
                  <c:v>295460500</c:v>
                </c:pt>
                <c:pt idx="24">
                  <c:v>305145500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7A-43CC-8CF9-561881A9D001}"/>
            </c:ext>
          </c:extLst>
        </c:ser>
        <c:ser>
          <c:idx val="3"/>
          <c:order val="3"/>
          <c:tx>
            <c:strRef>
              <c:f>[1]DONNEES!$E$2</c:f>
              <c:strCache>
                <c:ptCount val="1"/>
                <c:pt idx="0">
                  <c:v>Cumul réelle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[1]DONNEES!$A$32:$A$56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[1]DONNEES!$E$32:$E$56</c:f>
              <c:numCache>
                <c:formatCode>General</c:formatCode>
                <c:ptCount val="25"/>
                <c:pt idx="0">
                  <c:v>0</c:v>
                </c:pt>
                <c:pt idx="1">
                  <c:v>5307500</c:v>
                </c:pt>
                <c:pt idx="2">
                  <c:v>14397500</c:v>
                </c:pt>
                <c:pt idx="3">
                  <c:v>31702500</c:v>
                </c:pt>
                <c:pt idx="4">
                  <c:v>41507500</c:v>
                </c:pt>
                <c:pt idx="5">
                  <c:v>77018500</c:v>
                </c:pt>
                <c:pt idx="6">
                  <c:v>116529500</c:v>
                </c:pt>
                <c:pt idx="7">
                  <c:v>129634500</c:v>
                </c:pt>
                <c:pt idx="8">
                  <c:v>142679500</c:v>
                </c:pt>
                <c:pt idx="9">
                  <c:v>161509500</c:v>
                </c:pt>
                <c:pt idx="10">
                  <c:v>168689500</c:v>
                </c:pt>
                <c:pt idx="11">
                  <c:v>185199500</c:v>
                </c:pt>
                <c:pt idx="12">
                  <c:v>195079500</c:v>
                </c:pt>
                <c:pt idx="13">
                  <c:v>209782000</c:v>
                </c:pt>
                <c:pt idx="14">
                  <c:v>219912000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7A-43CC-8CF9-561881A9D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46431"/>
        <c:axId val="87544943"/>
      </c:lineChart>
      <c:catAx>
        <c:axId val="1915806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valAx>
        <c:axId val="87544943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46431"/>
        <c:crosses val="max"/>
        <c:crossBetween val="between"/>
      </c:valAx>
      <c:catAx>
        <c:axId val="87546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544943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[1]DONNEES!$B$2</c:f>
              <c:strCache>
                <c:ptCount val="1"/>
                <c:pt idx="0">
                  <c:v>Dépenses prévisionnelles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[1]DONNEES!$H$32:$H$56</c:f>
              <c:numCache>
                <c:formatCode>General</c:formatCode>
                <c:ptCount val="25"/>
                <c:pt idx="1">
                  <c:v>2318000</c:v>
                </c:pt>
                <c:pt idx="2">
                  <c:v>2318000</c:v>
                </c:pt>
                <c:pt idx="3">
                  <c:v>2458000</c:v>
                </c:pt>
                <c:pt idx="4">
                  <c:v>2458000</c:v>
                </c:pt>
                <c:pt idx="5">
                  <c:v>2458000</c:v>
                </c:pt>
                <c:pt idx="6">
                  <c:v>2458000</c:v>
                </c:pt>
                <c:pt idx="7">
                  <c:v>2458000</c:v>
                </c:pt>
                <c:pt idx="8">
                  <c:v>2458000</c:v>
                </c:pt>
                <c:pt idx="9">
                  <c:v>2458000</c:v>
                </c:pt>
                <c:pt idx="10">
                  <c:v>2458000</c:v>
                </c:pt>
                <c:pt idx="11">
                  <c:v>2458000</c:v>
                </c:pt>
                <c:pt idx="12">
                  <c:v>2458000</c:v>
                </c:pt>
                <c:pt idx="13">
                  <c:v>2458000</c:v>
                </c:pt>
                <c:pt idx="14">
                  <c:v>2458000</c:v>
                </c:pt>
                <c:pt idx="15">
                  <c:v>2458000</c:v>
                </c:pt>
                <c:pt idx="16">
                  <c:v>2458000</c:v>
                </c:pt>
                <c:pt idx="17">
                  <c:v>2458000</c:v>
                </c:pt>
                <c:pt idx="18">
                  <c:v>2458000</c:v>
                </c:pt>
                <c:pt idx="19">
                  <c:v>2458000</c:v>
                </c:pt>
                <c:pt idx="20">
                  <c:v>2458000</c:v>
                </c:pt>
                <c:pt idx="21">
                  <c:v>2458000</c:v>
                </c:pt>
                <c:pt idx="22">
                  <c:v>2458000</c:v>
                </c:pt>
                <c:pt idx="23">
                  <c:v>2458000</c:v>
                </c:pt>
                <c:pt idx="24">
                  <c:v>2458000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D0-4F88-9BD0-8C59639A91B6}"/>
            </c:ext>
          </c:extLst>
        </c:ser>
        <c:ser>
          <c:idx val="1"/>
          <c:order val="1"/>
          <c:tx>
            <c:strRef>
              <c:f>[1]DONNEES!$C$2</c:f>
              <c:strCache>
                <c:ptCount val="1"/>
                <c:pt idx="0">
                  <c:v>Dépenses réelles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[1]DONNEES!$I$32:$I$56</c:f>
              <c:numCache>
                <c:formatCode>General</c:formatCode>
                <c:ptCount val="25"/>
                <c:pt idx="1">
                  <c:v>408742</c:v>
                </c:pt>
                <c:pt idx="2">
                  <c:v>1447105</c:v>
                </c:pt>
                <c:pt idx="3">
                  <c:v>889699</c:v>
                </c:pt>
                <c:pt idx="4">
                  <c:v>649945</c:v>
                </c:pt>
                <c:pt idx="5">
                  <c:v>994681</c:v>
                </c:pt>
                <c:pt idx="6">
                  <c:v>1009495</c:v>
                </c:pt>
                <c:pt idx="7">
                  <c:v>955767</c:v>
                </c:pt>
                <c:pt idx="8">
                  <c:v>668347</c:v>
                </c:pt>
                <c:pt idx="9">
                  <c:v>910443</c:v>
                </c:pt>
                <c:pt idx="10">
                  <c:v>1147588</c:v>
                </c:pt>
                <c:pt idx="11">
                  <c:v>924026</c:v>
                </c:pt>
                <c:pt idx="12">
                  <c:v>1020448</c:v>
                </c:pt>
                <c:pt idx="13">
                  <c:v>1136931</c:v>
                </c:pt>
                <c:pt idx="14">
                  <c:v>467253</c:v>
                </c:pt>
                <c:pt idx="15">
                  <c:v>1068646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D0-4F88-9BD0-8C59639A9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15806639"/>
        <c:axId val="1915813087"/>
      </c:barChart>
      <c:lineChart>
        <c:grouping val="standard"/>
        <c:varyColors val="0"/>
        <c:ser>
          <c:idx val="2"/>
          <c:order val="2"/>
          <c:tx>
            <c:strRef>
              <c:f>[1]DONNEES!$D$2</c:f>
              <c:strCache>
                <c:ptCount val="1"/>
                <c:pt idx="0">
                  <c:v>Cumul prévisionnel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[1]DONNEES!$A$32:$A$56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[1]DONNEES!$J$32:$J$56</c:f>
              <c:numCache>
                <c:formatCode>General</c:formatCode>
                <c:ptCount val="25"/>
                <c:pt idx="0">
                  <c:v>0</c:v>
                </c:pt>
                <c:pt idx="1">
                  <c:v>2318000</c:v>
                </c:pt>
                <c:pt idx="2">
                  <c:v>4636000</c:v>
                </c:pt>
                <c:pt idx="3">
                  <c:v>7094000</c:v>
                </c:pt>
                <c:pt idx="4">
                  <c:v>9552000</c:v>
                </c:pt>
                <c:pt idx="5">
                  <c:v>12010000</c:v>
                </c:pt>
                <c:pt idx="6">
                  <c:v>14468000</c:v>
                </c:pt>
                <c:pt idx="7">
                  <c:v>16926000</c:v>
                </c:pt>
                <c:pt idx="8">
                  <c:v>19384000</c:v>
                </c:pt>
                <c:pt idx="9">
                  <c:v>21842000</c:v>
                </c:pt>
                <c:pt idx="10">
                  <c:v>24300000</c:v>
                </c:pt>
                <c:pt idx="11">
                  <c:v>26758000</c:v>
                </c:pt>
                <c:pt idx="12">
                  <c:v>29216000</c:v>
                </c:pt>
                <c:pt idx="13">
                  <c:v>31674000</c:v>
                </c:pt>
                <c:pt idx="14">
                  <c:v>34132000</c:v>
                </c:pt>
                <c:pt idx="15">
                  <c:v>36590000</c:v>
                </c:pt>
                <c:pt idx="16">
                  <c:v>39048000</c:v>
                </c:pt>
                <c:pt idx="17">
                  <c:v>41506000</c:v>
                </c:pt>
                <c:pt idx="18">
                  <c:v>43964000</c:v>
                </c:pt>
                <c:pt idx="19">
                  <c:v>46422000</c:v>
                </c:pt>
                <c:pt idx="20">
                  <c:v>48880000</c:v>
                </c:pt>
                <c:pt idx="21">
                  <c:v>51338000</c:v>
                </c:pt>
                <c:pt idx="22">
                  <c:v>53796000</c:v>
                </c:pt>
                <c:pt idx="23">
                  <c:v>56254000</c:v>
                </c:pt>
                <c:pt idx="24">
                  <c:v>58712000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F88-9BD0-8C59639A91B6}"/>
            </c:ext>
          </c:extLst>
        </c:ser>
        <c:ser>
          <c:idx val="3"/>
          <c:order val="3"/>
          <c:tx>
            <c:strRef>
              <c:f>[1]DONNEES!$E$2</c:f>
              <c:strCache>
                <c:ptCount val="1"/>
                <c:pt idx="0">
                  <c:v>Cumul réelle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[1]DONNEES!$A$32:$A$56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[1]DONNEES!$K$32:$K$56</c:f>
              <c:numCache>
                <c:formatCode>General</c:formatCode>
                <c:ptCount val="25"/>
                <c:pt idx="0">
                  <c:v>0</c:v>
                </c:pt>
                <c:pt idx="1">
                  <c:v>408742</c:v>
                </c:pt>
                <c:pt idx="2">
                  <c:v>1855847</c:v>
                </c:pt>
                <c:pt idx="3">
                  <c:v>2745546</c:v>
                </c:pt>
                <c:pt idx="4">
                  <c:v>3395491</c:v>
                </c:pt>
                <c:pt idx="5">
                  <c:v>4390172</c:v>
                </c:pt>
                <c:pt idx="6">
                  <c:v>5399667</c:v>
                </c:pt>
                <c:pt idx="7">
                  <c:v>6355434</c:v>
                </c:pt>
                <c:pt idx="8">
                  <c:v>7023781</c:v>
                </c:pt>
                <c:pt idx="9">
                  <c:v>7934224</c:v>
                </c:pt>
                <c:pt idx="10">
                  <c:v>9081812</c:v>
                </c:pt>
                <c:pt idx="11">
                  <c:v>10005838</c:v>
                </c:pt>
                <c:pt idx="12">
                  <c:v>11026286</c:v>
                </c:pt>
                <c:pt idx="13">
                  <c:v>12163217</c:v>
                </c:pt>
                <c:pt idx="14">
                  <c:v>12630470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F88-9BD0-8C59639A9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46431"/>
        <c:axId val="87544943"/>
      </c:lineChart>
      <c:catAx>
        <c:axId val="1915806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valAx>
        <c:axId val="87544943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46431"/>
        <c:crosses val="max"/>
        <c:crossBetween val="between"/>
      </c:valAx>
      <c:catAx>
        <c:axId val="87546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544943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[1]DONNEES!$B$2</c:f>
              <c:strCache>
                <c:ptCount val="1"/>
                <c:pt idx="0">
                  <c:v>Dépenses prévisionnelles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[1]DONNEES!$N$32:$N$56</c:f>
              <c:numCache>
                <c:formatCode>General</c:formatCode>
                <c:ptCount val="25"/>
                <c:pt idx="1">
                  <c:v>1173000</c:v>
                </c:pt>
                <c:pt idx="2">
                  <c:v>1173000</c:v>
                </c:pt>
                <c:pt idx="3">
                  <c:v>1313000</c:v>
                </c:pt>
                <c:pt idx="4">
                  <c:v>1313000</c:v>
                </c:pt>
                <c:pt idx="5">
                  <c:v>1313000</c:v>
                </c:pt>
                <c:pt idx="6">
                  <c:v>1313000</c:v>
                </c:pt>
                <c:pt idx="7">
                  <c:v>1313000</c:v>
                </c:pt>
                <c:pt idx="8">
                  <c:v>1313000</c:v>
                </c:pt>
                <c:pt idx="9">
                  <c:v>1313000</c:v>
                </c:pt>
                <c:pt idx="10">
                  <c:v>1313000</c:v>
                </c:pt>
                <c:pt idx="11">
                  <c:v>1313000</c:v>
                </c:pt>
                <c:pt idx="12">
                  <c:v>1313000</c:v>
                </c:pt>
                <c:pt idx="13">
                  <c:v>1313000</c:v>
                </c:pt>
                <c:pt idx="14">
                  <c:v>1313000</c:v>
                </c:pt>
                <c:pt idx="15">
                  <c:v>1313000</c:v>
                </c:pt>
                <c:pt idx="16">
                  <c:v>1313000</c:v>
                </c:pt>
                <c:pt idx="17">
                  <c:v>1313000</c:v>
                </c:pt>
                <c:pt idx="18">
                  <c:v>1313000</c:v>
                </c:pt>
                <c:pt idx="19">
                  <c:v>1313000</c:v>
                </c:pt>
                <c:pt idx="20">
                  <c:v>1313000</c:v>
                </c:pt>
                <c:pt idx="21">
                  <c:v>1313000</c:v>
                </c:pt>
                <c:pt idx="22">
                  <c:v>1313000</c:v>
                </c:pt>
                <c:pt idx="23">
                  <c:v>1313000</c:v>
                </c:pt>
                <c:pt idx="24">
                  <c:v>1313000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4A-430E-8BA5-CF96397906DD}"/>
            </c:ext>
          </c:extLst>
        </c:ser>
        <c:ser>
          <c:idx val="1"/>
          <c:order val="1"/>
          <c:tx>
            <c:strRef>
              <c:f>[1]DONNEES!$C$2</c:f>
              <c:strCache>
                <c:ptCount val="1"/>
                <c:pt idx="0">
                  <c:v>Dépenses réelles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[1]DONNEES!$O$32:$O$56</c:f>
              <c:numCache>
                <c:formatCode>General</c:formatCode>
                <c:ptCount val="25"/>
                <c:pt idx="1">
                  <c:v>359125</c:v>
                </c:pt>
                <c:pt idx="2">
                  <c:v>802602</c:v>
                </c:pt>
                <c:pt idx="3">
                  <c:v>380212</c:v>
                </c:pt>
                <c:pt idx="4">
                  <c:v>474400</c:v>
                </c:pt>
                <c:pt idx="5">
                  <c:v>444000</c:v>
                </c:pt>
                <c:pt idx="6">
                  <c:v>460500</c:v>
                </c:pt>
                <c:pt idx="7">
                  <c:v>688745</c:v>
                </c:pt>
                <c:pt idx="8">
                  <c:v>435770</c:v>
                </c:pt>
                <c:pt idx="9">
                  <c:v>537196</c:v>
                </c:pt>
                <c:pt idx="10">
                  <c:v>894480</c:v>
                </c:pt>
                <c:pt idx="11">
                  <c:v>463600</c:v>
                </c:pt>
                <c:pt idx="12">
                  <c:v>688751</c:v>
                </c:pt>
                <c:pt idx="13">
                  <c:v>812690</c:v>
                </c:pt>
                <c:pt idx="14">
                  <c:v>380483</c:v>
                </c:pt>
                <c:pt idx="15">
                  <c:v>918093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4A-430E-8BA5-CF9639790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15806639"/>
        <c:axId val="1915813087"/>
      </c:barChart>
      <c:lineChart>
        <c:grouping val="standard"/>
        <c:varyColors val="0"/>
        <c:ser>
          <c:idx val="2"/>
          <c:order val="2"/>
          <c:tx>
            <c:strRef>
              <c:f>[1]DONNEES!$D$2</c:f>
              <c:strCache>
                <c:ptCount val="1"/>
                <c:pt idx="0">
                  <c:v>Cumul prévisionnel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[1]DONNEES!$A$32:$A$56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[1]DONNEES!$P$32:$P$56</c:f>
              <c:numCache>
                <c:formatCode>General</c:formatCode>
                <c:ptCount val="25"/>
                <c:pt idx="0">
                  <c:v>0</c:v>
                </c:pt>
                <c:pt idx="1">
                  <c:v>1173000</c:v>
                </c:pt>
                <c:pt idx="2">
                  <c:v>2346000</c:v>
                </c:pt>
                <c:pt idx="3">
                  <c:v>3659000</c:v>
                </c:pt>
                <c:pt idx="4">
                  <c:v>4972000</c:v>
                </c:pt>
                <c:pt idx="5">
                  <c:v>6285000</c:v>
                </c:pt>
                <c:pt idx="6">
                  <c:v>7598000</c:v>
                </c:pt>
                <c:pt idx="7">
                  <c:v>8911000</c:v>
                </c:pt>
                <c:pt idx="8">
                  <c:v>10224000</c:v>
                </c:pt>
                <c:pt idx="9">
                  <c:v>11537000</c:v>
                </c:pt>
                <c:pt idx="10">
                  <c:v>12850000</c:v>
                </c:pt>
                <c:pt idx="11">
                  <c:v>14163000</c:v>
                </c:pt>
                <c:pt idx="12">
                  <c:v>15476000</c:v>
                </c:pt>
                <c:pt idx="13">
                  <c:v>16789000</c:v>
                </c:pt>
                <c:pt idx="14">
                  <c:v>18102000</c:v>
                </c:pt>
                <c:pt idx="15">
                  <c:v>19415000</c:v>
                </c:pt>
                <c:pt idx="16">
                  <c:v>20728000</c:v>
                </c:pt>
                <c:pt idx="17">
                  <c:v>22041000</c:v>
                </c:pt>
                <c:pt idx="18">
                  <c:v>23354000</c:v>
                </c:pt>
                <c:pt idx="19">
                  <c:v>24667000</c:v>
                </c:pt>
                <c:pt idx="20">
                  <c:v>25980000</c:v>
                </c:pt>
                <c:pt idx="21">
                  <c:v>27293000</c:v>
                </c:pt>
                <c:pt idx="22">
                  <c:v>28606000</c:v>
                </c:pt>
                <c:pt idx="23">
                  <c:v>29919000</c:v>
                </c:pt>
                <c:pt idx="24">
                  <c:v>31232000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4A-430E-8BA5-CF96397906DD}"/>
            </c:ext>
          </c:extLst>
        </c:ser>
        <c:ser>
          <c:idx val="3"/>
          <c:order val="3"/>
          <c:tx>
            <c:strRef>
              <c:f>[1]DONNEES!$E$2</c:f>
              <c:strCache>
                <c:ptCount val="1"/>
                <c:pt idx="0">
                  <c:v>Cumul réelle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[1]DONNEES!$A$32:$A$56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[1]DONNEES!$Q$32:$Q$56</c:f>
              <c:numCache>
                <c:formatCode>General</c:formatCode>
                <c:ptCount val="25"/>
                <c:pt idx="0">
                  <c:v>0</c:v>
                </c:pt>
                <c:pt idx="1">
                  <c:v>359125</c:v>
                </c:pt>
                <c:pt idx="2">
                  <c:v>1161727</c:v>
                </c:pt>
                <c:pt idx="3">
                  <c:v>1541939</c:v>
                </c:pt>
                <c:pt idx="4">
                  <c:v>2016339</c:v>
                </c:pt>
                <c:pt idx="5">
                  <c:v>2460339</c:v>
                </c:pt>
                <c:pt idx="6">
                  <c:v>2920839</c:v>
                </c:pt>
                <c:pt idx="7">
                  <c:v>3609584</c:v>
                </c:pt>
                <c:pt idx="8">
                  <c:v>4045354</c:v>
                </c:pt>
                <c:pt idx="9">
                  <c:v>4582550</c:v>
                </c:pt>
                <c:pt idx="10">
                  <c:v>5477030</c:v>
                </c:pt>
                <c:pt idx="11">
                  <c:v>5940630</c:v>
                </c:pt>
                <c:pt idx="12">
                  <c:v>6629381</c:v>
                </c:pt>
                <c:pt idx="13">
                  <c:v>7442071</c:v>
                </c:pt>
                <c:pt idx="14">
                  <c:v>7822554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34A-430E-8BA5-CF9639790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46431"/>
        <c:axId val="87544943"/>
      </c:lineChart>
      <c:catAx>
        <c:axId val="1915806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valAx>
        <c:axId val="87544943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7546431"/>
        <c:crosses val="max"/>
        <c:crossBetween val="between"/>
      </c:valAx>
      <c:catAx>
        <c:axId val="87546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544943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[1]DONNEES!$G$2</c:f>
              <c:strCache>
                <c:ptCount val="1"/>
                <c:pt idx="0">
                  <c:v>Ecart cumulé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[1]DONNEES!$A$3:$A$27</c:f>
              <c:numCache>
                <c:formatCode>General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[1]DONNEES!$F$3:$F$27</c:f>
              <c:numCache>
                <c:formatCode>General</c:formatCode>
                <c:ptCount val="25"/>
                <c:pt idx="0">
                  <c:v>0</c:v>
                </c:pt>
                <c:pt idx="1">
                  <c:v>0.40607092883236257</c:v>
                </c:pt>
                <c:pt idx="2">
                  <c:v>0.51672058171914403</c:v>
                </c:pt>
                <c:pt idx="3">
                  <c:v>0.3008519918580983</c:v>
                </c:pt>
                <c:pt idx="4">
                  <c:v>0.12645865269770809</c:v>
                </c:pt>
                <c:pt idx="5">
                  <c:v>-0.89125330648829881</c:v>
                </c:pt>
                <c:pt idx="6">
                  <c:v>-0.24822229775662816</c:v>
                </c:pt>
                <c:pt idx="7">
                  <c:v>8.4854301827587672E-2</c:v>
                </c:pt>
                <c:pt idx="8">
                  <c:v>0.15016892931487014</c:v>
                </c:pt>
                <c:pt idx="9">
                  <c:v>0.60909453481249576</c:v>
                </c:pt>
                <c:pt idx="10">
                  <c:v>0.51722845191650246</c:v>
                </c:pt>
                <c:pt idx="11">
                  <c:v>-0.22794268331732309</c:v>
                </c:pt>
                <c:pt idx="12">
                  <c:v>0.23603997224890597</c:v>
                </c:pt>
                <c:pt idx="13">
                  <c:v>0.43513198867657465</c:v>
                </c:pt>
                <c:pt idx="14">
                  <c:v>0.59329499751192816</c:v>
                </c:pt>
                <c:pt idx="15">
                  <c:v>0.41978249752126495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6-4BD7-A289-42880E441B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15806639"/>
        <c:axId val="1915813087"/>
      </c:barChart>
      <c:catAx>
        <c:axId val="1915806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13087"/>
        <c:crosses val="autoZero"/>
        <c:auto val="1"/>
        <c:lblAlgn val="ctr"/>
        <c:lblOffset val="100"/>
        <c:noMultiLvlLbl val="1"/>
      </c:catAx>
      <c:valAx>
        <c:axId val="191581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5806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E3BC-46F2-8F34-223E496C2E89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E3BC-46F2-8F34-223E496C2E89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E3BC-46F2-8F34-223E496C2E89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E3BC-46F2-8F34-223E496C2E89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E3BC-46F2-8F34-223E496C2E89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B-E3BC-46F2-8F34-223E496C2E89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E3BC-46F2-8F34-223E496C2E89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F-E3BC-46F2-8F34-223E496C2E89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1-E3BC-46F2-8F34-223E496C2E89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3-E3BC-46F2-8F34-223E496C2E89}"/>
              </c:ext>
            </c:extLst>
          </c:dPt>
          <c:dLbls>
            <c:dLbl>
              <c:idx val="3"/>
              <c:layout>
                <c:manualLayout>
                  <c:x val="2.6148689245169641E-2"/>
                  <c:y val="-2.736418646544262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BC-46F2-8F34-223E496C2E89}"/>
                </c:ext>
              </c:extLst>
            </c:dLbl>
            <c:dLbl>
              <c:idx val="4"/>
              <c:layout>
                <c:manualLayout>
                  <c:x val="3.0658128577301332E-2"/>
                  <c:y val="8.02706973626896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3BC-46F2-8F34-223E496C2E89}"/>
                </c:ext>
              </c:extLst>
            </c:dLbl>
            <c:dLbl>
              <c:idx val="5"/>
              <c:layout>
                <c:manualLayout>
                  <c:x val="-2.4024918571925496E-2"/>
                  <c:y val="7.38508025774880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3BC-46F2-8F34-223E496C2E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BUDGET!$N$153:$N$162</c:f>
              <c:strCache>
                <c:ptCount val="10"/>
                <c:pt idx="0">
                  <c:v>POSTE 100 : MATERIEL ET MOBILER</c:v>
                </c:pt>
                <c:pt idx="1">
                  <c:v>POSTE 200 : MATERIEL DE TRANSPORT</c:v>
                </c:pt>
                <c:pt idx="2">
                  <c:v>POSTE 300 : MATIERES ET FOURNITURES CONSOMMABLES</c:v>
                </c:pt>
                <c:pt idx="3">
                  <c:v>POSTE 400 : ACHAT DE PRESTATIONS DE SERVICES</c:v>
                </c:pt>
                <c:pt idx="4">
                  <c:v>POSTE 500 : VOYAGES ET DEPLACEMENTS</c:v>
                </c:pt>
                <c:pt idx="5">
                  <c:v>POSTE 600 : SERVICES EXTERIEURS </c:v>
                </c:pt>
                <c:pt idx="6">
                  <c:v>POSTE 700 : REMUNERATIONS PRESTATAIRES</c:v>
                </c:pt>
                <c:pt idx="7">
                  <c:v>POSTE 800 : REMUNERATIONS PERSONNEL INTERIMAIRE</c:v>
                </c:pt>
                <c:pt idx="8">
                  <c:v>POSTE 900 : MISSIONS</c:v>
                </c:pt>
                <c:pt idx="9">
                  <c:v>POSTE 1000 : IMPÔTS ET TAXES</c:v>
                </c:pt>
              </c:strCache>
            </c:strRef>
          </c:cat>
          <c:val>
            <c:numRef>
              <c:f>BUDGET!$Q$153:$Q$162</c:f>
              <c:numCache>
                <c:formatCode>_-* #\ ##0_-;\-* #\ ##0_-;_-* "-"??_-;_-@_-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BC-46F2-8F34-223E496C2E8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BUDGET!$N$124:$N$148</c:f>
              <c:numCache>
                <c:formatCode>[$-40C]mmm\-yy;@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BUDGET!$O$124:$O$148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4D-408F-84FF-E5EA738E9C61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BUDGET!$N$124:$N$148</c:f>
              <c:numCache>
                <c:formatCode>[$-40C]mmm\-yy;@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BUDGET!$P$124:$P$148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4D-408F-84FF-E5EA738E9C61}"/>
            </c:ext>
          </c:extLst>
        </c:ser>
        <c:ser>
          <c:idx val="4"/>
          <c:order val="4"/>
          <c:tx>
            <c:strRef>
              <c:f>BUDGET!$W$123</c:f>
              <c:strCache>
                <c:ptCount val="1"/>
                <c:pt idx="0">
                  <c:v>Facture mensuel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BUDGET!$N$124:$N$148</c:f>
              <c:numCache>
                <c:formatCode>[$-40C]mmm\-yy;@</c:formatCode>
                <c:ptCount val="25"/>
                <c:pt idx="0">
                  <c:v>45078</c:v>
                </c:pt>
                <c:pt idx="1">
                  <c:v>45108</c:v>
                </c:pt>
                <c:pt idx="2">
                  <c:v>45139</c:v>
                </c:pt>
                <c:pt idx="3">
                  <c:v>45170</c:v>
                </c:pt>
                <c:pt idx="4">
                  <c:v>45200</c:v>
                </c:pt>
                <c:pt idx="5">
                  <c:v>45231</c:v>
                </c:pt>
                <c:pt idx="6">
                  <c:v>45261</c:v>
                </c:pt>
                <c:pt idx="7">
                  <c:v>45292</c:v>
                </c:pt>
                <c:pt idx="8">
                  <c:v>45323</c:v>
                </c:pt>
                <c:pt idx="9">
                  <c:v>45352</c:v>
                </c:pt>
                <c:pt idx="10">
                  <c:v>45383</c:v>
                </c:pt>
                <c:pt idx="11">
                  <c:v>45413</c:v>
                </c:pt>
                <c:pt idx="12">
                  <c:v>45444</c:v>
                </c:pt>
                <c:pt idx="13">
                  <c:v>45474</c:v>
                </c:pt>
                <c:pt idx="14">
                  <c:v>45505</c:v>
                </c:pt>
                <c:pt idx="15">
                  <c:v>45536</c:v>
                </c:pt>
                <c:pt idx="16">
                  <c:v>45566</c:v>
                </c:pt>
                <c:pt idx="17">
                  <c:v>45597</c:v>
                </c:pt>
                <c:pt idx="18">
                  <c:v>45627</c:v>
                </c:pt>
                <c:pt idx="19">
                  <c:v>45658</c:v>
                </c:pt>
                <c:pt idx="20">
                  <c:v>45689</c:v>
                </c:pt>
                <c:pt idx="21">
                  <c:v>45717</c:v>
                </c:pt>
                <c:pt idx="22">
                  <c:v>45748</c:v>
                </c:pt>
                <c:pt idx="23">
                  <c:v>45778</c:v>
                </c:pt>
                <c:pt idx="24">
                  <c:v>45809</c:v>
                </c:pt>
              </c:numCache>
            </c:numRef>
          </c:cat>
          <c:val>
            <c:numRef>
              <c:f>BUDGET!$W$124:$W$148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C6-4925-B926-9A82B0744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BUDGET!$Q$124:$Q$148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4D-408F-84FF-E5EA738E9C61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BUDGET!$R$124:$R$148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4D-408F-84FF-E5EA738E9C61}"/>
            </c:ext>
          </c:extLst>
        </c:ser>
        <c:ser>
          <c:idx val="5"/>
          <c:order val="5"/>
          <c:tx>
            <c:strRef>
              <c:f>BUDGET!$X$123</c:f>
              <c:strCache>
                <c:ptCount val="1"/>
                <c:pt idx="0">
                  <c:v>Facture cumulée</c:v>
                </c:pt>
              </c:strCache>
            </c:strRef>
          </c:tx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BUDGET!$X$124:$X$148</c:f>
              <c:numCache>
                <c:formatCode>_-* #\ ##0_-;\-* #\ ##0_-;_-* "-"??_-;_-@_-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C6-4925-B926-9A82B0744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  <c:minorUnit val="10000000"/>
      </c:valAx>
      <c:valAx>
        <c:axId val="1904552607"/>
        <c:scaling>
          <c:orientation val="minMax"/>
        </c:scaling>
        <c:delete val="0"/>
        <c:axPos val="r"/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BUDGET!$O$167:$O$190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6-438F-AA5E-E75BFE5E1F97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BUDGET!$P$167:$P$190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46-438F-AA5E-E75BFE5E1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BUDGET!$Q$167:$Q$190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46-438F-AA5E-E75BFE5E1F97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BUDGET!$R$167:$R$190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946-438F-AA5E-E75BFE5E1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BUDGET!$U$167:$U$190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0-45C9-A4CB-B6D8835C8295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BUDGET!$V$167:$V$190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70-45C9-A4CB-B6D8835C8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BUDGET!$W$167:$W$190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70-45C9-A4CB-B6D8835C8295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BUDGET!$X$167:$X$190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70-45C9-A4CB-B6D8835C8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BUDGET!$AA$167:$AA$190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D4-4806-8637-0C3E3C0DCA9F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BUDGET!$AB$167:$AB$190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D4-4806-8637-0C3E3C0DC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BUDGET!$AC$167:$AC$190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4-4806-8637-0C3E3C0DCA9F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BUDGET!$AD$167:$AD$190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D4-4806-8637-0C3E3C0DC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BUDGET!$AG$167:$AG$190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E-4331-AF46-8F023ABAA5BA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BUDGET!$AH$167:$AH$190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3E-4331-AF46-8F023ABAA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BUDGET!$AI$167:$AI$190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3E-4331-AF46-8F023ABAA5BA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BUDGET!$AJ$167:$AJ$190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3E-4331-AF46-8F023ABAA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BUDGET!$AM$167:$AM$190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1C-48C9-934B-0623AEFD057E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BUDGET!$AN$167:$AN$190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1C-48C9-934B-0623AEFD0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BUDGET!$AO$167:$AO$190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1C-48C9-934B-0623AEFD057E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BUDGET!$AP$167:$AP$190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1C-48C9-934B-0623AEFD0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BUDGET!$AS$167:$AS$190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50-424F-85BE-F38903C22F70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BUDGET!$AT$167:$AT$190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50-424F-85BE-F38903C22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BUDGET!$AU$167:$AU$190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50-424F-85BE-F38903C22F70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BUDGET!$AV$167:$AV$190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50-424F-85BE-F38903C22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BUDGET!$AY$167:$AY$190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0-4826-8257-407686461D18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BUDGET!$AZ$167:$AZ$190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0-4826-8257-407686461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BUDGET!$BA$167:$BA$190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40-4826-8257-407686461D18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BUDGET!$BB$167:$BB$190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40-4826-8257-407686461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BUDGET!$BE$167:$BE$190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A0-4B28-AF62-A15855624F58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BUDGET!$BF$167:$BF$190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A0-4B28-AF62-A15855624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BUDGET!$BG$167:$BG$190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A0-4B28-AF62-A15855624F58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BUDGET!$BH$167:$BH$190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A0-4B28-AF62-A15855624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BUDGET!$BK$167:$BK$190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B-43A1-B58A-9DDD01DA5FD8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BUDGET!$BL$167:$BL$190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B-43A1-B58A-9DDD01DA5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BUDGET!$BM$167:$BM$190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4B-43A1-B58A-9DDD01DA5FD8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BUDGET!$BN$167:$BN$190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4B-43A1-B58A-9DDD01DA5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BUDGET!$O$123</c:f>
              <c:strCache>
                <c:ptCount val="1"/>
                <c:pt idx="0">
                  <c:v> Prévisionel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BUDGET!$BQ$167:$BQ$190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08-450F-88CC-316E0B387126}"/>
            </c:ext>
          </c:extLst>
        </c:ser>
        <c:ser>
          <c:idx val="1"/>
          <c:order val="1"/>
          <c:tx>
            <c:strRef>
              <c:f>BUDGET!$P$123</c:f>
              <c:strCache>
                <c:ptCount val="1"/>
                <c:pt idx="0">
                  <c:v> Réalisé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BUDGET!$BR$167:$BR$190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08-450F-88CC-316E0B387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2027742863"/>
        <c:axId val="2027744303"/>
      </c:barChart>
      <c:lineChart>
        <c:grouping val="standard"/>
        <c:varyColors val="0"/>
        <c:ser>
          <c:idx val="2"/>
          <c:order val="2"/>
          <c:tx>
            <c:strRef>
              <c:f>BUDGET!$Q$123</c:f>
              <c:strCache>
                <c:ptCount val="1"/>
                <c:pt idx="0">
                  <c:v> Cumulé prévisionnel </c:v>
                </c:pt>
              </c:strCache>
            </c:strRef>
          </c:tx>
          <c:spPr>
            <a:ln w="381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BUDGET!$BS$167:$BS$190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08-450F-88CC-316E0B387126}"/>
            </c:ext>
          </c:extLst>
        </c:ser>
        <c:ser>
          <c:idx val="3"/>
          <c:order val="3"/>
          <c:tx>
            <c:strRef>
              <c:f>BUDGET!$R$123</c:f>
              <c:strCache>
                <c:ptCount val="1"/>
                <c:pt idx="0">
                  <c:v> Cumulé réalisé 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BUDGET!$BT$167:$BT$190</c:f>
              <c:numCache>
                <c:formatCode>_-* #\ ##0_-;\-* #\ ##0_-;_-* "-"??_-;_-@_-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08-450F-88CC-316E0B387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552127"/>
        <c:axId val="1904552607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 val="autoZero"/>
        <c:auto val="1"/>
        <c:lblOffset val="100"/>
        <c:baseTimeUnit val="months"/>
      </c:dateAx>
      <c:valAx>
        <c:axId val="2027744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valAx>
        <c:axId val="1904552607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04552127"/>
        <c:crosses val="max"/>
        <c:crossBetween val="between"/>
      </c:valAx>
      <c:catAx>
        <c:axId val="1904552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904552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BUDGET!$T$123</c:f>
              <c:strCache>
                <c:ptCount val="1"/>
                <c:pt idx="0">
                  <c:v> %Ecart Mensuelle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BUDGET!$T$125:$T$148</c:f>
              <c:numCache>
                <c:formatCode>0.00%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0-4AF4-AC00-6F5B037F5E3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027742863"/>
        <c:axId val="2027744303"/>
      </c:bar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At val="0"/>
        <c:auto val="1"/>
        <c:lblOffset val="100"/>
        <c:baseTimeUnit val="months"/>
      </c:dateAx>
      <c:valAx>
        <c:axId val="202774430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BUDGET!$U$123</c:f>
              <c:strCache>
                <c:ptCount val="1"/>
                <c:pt idx="0">
                  <c:v> %Ecart cumulée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BUDGET!$N$125:$N$148</c:f>
              <c:numCache>
                <c:formatCode>[$-40C]mmm\-yy;@</c:formatCode>
                <c:ptCount val="24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  <c:pt idx="16">
                  <c:v>45597</c:v>
                </c:pt>
                <c:pt idx="17">
                  <c:v>45627</c:v>
                </c:pt>
                <c:pt idx="18">
                  <c:v>45658</c:v>
                </c:pt>
                <c:pt idx="19">
                  <c:v>45689</c:v>
                </c:pt>
                <c:pt idx="20">
                  <c:v>45717</c:v>
                </c:pt>
                <c:pt idx="21">
                  <c:v>45748</c:v>
                </c:pt>
                <c:pt idx="22">
                  <c:v>45778</c:v>
                </c:pt>
                <c:pt idx="23">
                  <c:v>45809</c:v>
                </c:pt>
              </c:numCache>
            </c:numRef>
          </c:cat>
          <c:val>
            <c:numRef>
              <c:f>BUDGET!$U$125:$U$148</c:f>
              <c:numCache>
                <c:formatCode>0.00%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10-4AF4-AC00-6F5B037F5E3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27742863"/>
        <c:axId val="2027744303"/>
      </c:lineChart>
      <c:dateAx>
        <c:axId val="2027742863"/>
        <c:scaling>
          <c:orientation val="minMax"/>
        </c:scaling>
        <c:delete val="0"/>
        <c:axPos val="b"/>
        <c:numFmt formatCode="[$-40C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4303"/>
        <c:crossesAt val="0"/>
        <c:auto val="1"/>
        <c:lblOffset val="100"/>
        <c:baseTimeUnit val="months"/>
      </c:dateAx>
      <c:valAx>
        <c:axId val="2027744303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27742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image" Target="../media/image1.pn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13" Type="http://schemas.openxmlformats.org/officeDocument/2006/relationships/chart" Target="../charts/chart23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12" Type="http://schemas.openxmlformats.org/officeDocument/2006/relationships/chart" Target="../charts/chart22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11" Type="http://schemas.openxmlformats.org/officeDocument/2006/relationships/chart" Target="../charts/chart21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Relationship Id="rId14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11430</xdr:rowOff>
    </xdr:from>
    <xdr:to>
      <xdr:col>7</xdr:col>
      <xdr:colOff>762000</xdr:colOff>
      <xdr:row>32</xdr:row>
      <xdr:rowOff>131445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E633DAE-D859-4230-A47D-8C744A3143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17144</xdr:colOff>
      <xdr:row>46</xdr:row>
      <xdr:rowOff>19051</xdr:rowOff>
    </xdr:from>
    <xdr:to>
      <xdr:col>3</xdr:col>
      <xdr:colOff>732692</xdr:colOff>
      <xdr:row>54</xdr:row>
      <xdr:rowOff>169985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9CF584C-4EB0-4A7C-907C-573DF3242E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762000</xdr:colOff>
      <xdr:row>46</xdr:row>
      <xdr:rowOff>20955</xdr:rowOff>
    </xdr:from>
    <xdr:to>
      <xdr:col>8</xdr:col>
      <xdr:colOff>14654</xdr:colOff>
      <xdr:row>54</xdr:row>
      <xdr:rowOff>175846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2C35C352-CF89-4C35-B08C-29715A31E1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17364</xdr:colOff>
      <xdr:row>57</xdr:row>
      <xdr:rowOff>31713</xdr:rowOff>
    </xdr:from>
    <xdr:to>
      <xdr:col>3</xdr:col>
      <xdr:colOff>725365</xdr:colOff>
      <xdr:row>64</xdr:row>
      <xdr:rowOff>128954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DAC86F4C-61D6-4182-A9BC-B98694458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24765</xdr:colOff>
      <xdr:row>34</xdr:row>
      <xdr:rowOff>7620</xdr:rowOff>
    </xdr:from>
    <xdr:to>
      <xdr:col>8</xdr:col>
      <xdr:colOff>0</xdr:colOff>
      <xdr:row>44</xdr:row>
      <xdr:rowOff>87922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B6687884-AEB7-4D6C-B37A-C0C5223AF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34291</xdr:colOff>
      <xdr:row>0</xdr:row>
      <xdr:rowOff>45574</xdr:rowOff>
    </xdr:from>
    <xdr:to>
      <xdr:col>0</xdr:col>
      <xdr:colOff>741659</xdr:colOff>
      <xdr:row>1</xdr:row>
      <xdr:rowOff>192699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9ABC5D1-60E2-4F11-81F3-B577C312F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1" y="45574"/>
          <a:ext cx="707368" cy="392870"/>
        </a:xfrm>
        <a:prstGeom prst="rect">
          <a:avLst/>
        </a:prstGeom>
      </xdr:spPr>
    </xdr:pic>
    <xdr:clientData/>
  </xdr:twoCellAnchor>
  <xdr:twoCellAnchor>
    <xdr:from>
      <xdr:col>4</xdr:col>
      <xdr:colOff>76200</xdr:colOff>
      <xdr:row>58</xdr:row>
      <xdr:rowOff>123825</xdr:rowOff>
    </xdr:from>
    <xdr:to>
      <xdr:col>4</xdr:col>
      <xdr:colOff>628650</xdr:colOff>
      <xdr:row>58</xdr:row>
      <xdr:rowOff>123825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999589AE-76A5-4DD4-36EE-00CDEA93CEDA}"/>
            </a:ext>
          </a:extLst>
        </xdr:cNvPr>
        <xdr:cNvCxnSpPr/>
      </xdr:nvCxnSpPr>
      <xdr:spPr>
        <a:xfrm>
          <a:off x="3200400" y="10772775"/>
          <a:ext cx="552450" cy="0"/>
        </a:xfrm>
        <a:prstGeom prst="line">
          <a:avLst/>
        </a:prstGeom>
        <a:ln w="38100"/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59</xdr:row>
      <xdr:rowOff>116205</xdr:rowOff>
    </xdr:from>
    <xdr:to>
      <xdr:col>4</xdr:col>
      <xdr:colOff>624840</xdr:colOff>
      <xdr:row>59</xdr:row>
      <xdr:rowOff>116205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D962BA38-005C-CB8D-EE4C-6ADE68ACE9A2}"/>
            </a:ext>
          </a:extLst>
        </xdr:cNvPr>
        <xdr:cNvCxnSpPr/>
      </xdr:nvCxnSpPr>
      <xdr:spPr>
        <a:xfrm>
          <a:off x="3200400" y="10946130"/>
          <a:ext cx="548640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60</xdr:row>
      <xdr:rowOff>116205</xdr:rowOff>
    </xdr:from>
    <xdr:to>
      <xdr:col>4</xdr:col>
      <xdr:colOff>628650</xdr:colOff>
      <xdr:row>60</xdr:row>
      <xdr:rowOff>116205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975A1A5-5E59-F6EF-B023-F6D70A1EFB6C}"/>
            </a:ext>
          </a:extLst>
        </xdr:cNvPr>
        <xdr:cNvCxnSpPr/>
      </xdr:nvCxnSpPr>
      <xdr:spPr>
        <a:xfrm>
          <a:off x="3200400" y="11127105"/>
          <a:ext cx="552450" cy="0"/>
        </a:xfrm>
        <a:prstGeom prst="line">
          <a:avLst/>
        </a:prstGeom>
        <a:ln w="38100">
          <a:solidFill>
            <a:schemeClr val="bg1">
              <a:lumMod val="85000"/>
            </a:schemeClr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61</xdr:row>
      <xdr:rowOff>116205</xdr:rowOff>
    </xdr:from>
    <xdr:to>
      <xdr:col>4</xdr:col>
      <xdr:colOff>624840</xdr:colOff>
      <xdr:row>61</xdr:row>
      <xdr:rowOff>116205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62ED3696-47F6-4DF5-33D0-DDECE4C1693E}"/>
            </a:ext>
          </a:extLst>
        </xdr:cNvPr>
        <xdr:cNvCxnSpPr/>
      </xdr:nvCxnSpPr>
      <xdr:spPr>
        <a:xfrm>
          <a:off x="3200400" y="11308080"/>
          <a:ext cx="548640" cy="0"/>
        </a:xfrm>
        <a:prstGeom prst="line">
          <a:avLst/>
        </a:prstGeom>
        <a:ln w="38100">
          <a:solidFill>
            <a:schemeClr val="accent4"/>
          </a:solidFill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11430</xdr:rowOff>
    </xdr:from>
    <xdr:to>
      <xdr:col>7</xdr:col>
      <xdr:colOff>762000</xdr:colOff>
      <xdr:row>35</xdr:row>
      <xdr:rowOff>131445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BB39B51-BED9-41EA-9AE7-D581EB00E6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17144</xdr:colOff>
      <xdr:row>49</xdr:row>
      <xdr:rowOff>19051</xdr:rowOff>
    </xdr:from>
    <xdr:to>
      <xdr:col>3</xdr:col>
      <xdr:colOff>732692</xdr:colOff>
      <xdr:row>57</xdr:row>
      <xdr:rowOff>169985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E7C5423-7BCB-4FC2-A7EE-37DD5CF9D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762000</xdr:colOff>
      <xdr:row>49</xdr:row>
      <xdr:rowOff>20955</xdr:rowOff>
    </xdr:from>
    <xdr:to>
      <xdr:col>8</xdr:col>
      <xdr:colOff>14654</xdr:colOff>
      <xdr:row>57</xdr:row>
      <xdr:rowOff>175846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4681482-2FD7-4219-A7DB-622882AAAC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17364</xdr:colOff>
      <xdr:row>60</xdr:row>
      <xdr:rowOff>31713</xdr:rowOff>
    </xdr:from>
    <xdr:to>
      <xdr:col>3</xdr:col>
      <xdr:colOff>725365</xdr:colOff>
      <xdr:row>67</xdr:row>
      <xdr:rowOff>128954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99E0AC57-77F1-4DDA-BC4F-9164720EF0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24765</xdr:colOff>
      <xdr:row>37</xdr:row>
      <xdr:rowOff>7620</xdr:rowOff>
    </xdr:from>
    <xdr:to>
      <xdr:col>8</xdr:col>
      <xdr:colOff>0</xdr:colOff>
      <xdr:row>47</xdr:row>
      <xdr:rowOff>87922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80DD4E47-866F-431F-BB78-24DA39225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34291</xdr:colOff>
      <xdr:row>0</xdr:row>
      <xdr:rowOff>45574</xdr:rowOff>
    </xdr:from>
    <xdr:to>
      <xdr:col>0</xdr:col>
      <xdr:colOff>741659</xdr:colOff>
      <xdr:row>1</xdr:row>
      <xdr:rowOff>186984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92117E5-8D47-45B6-A758-781F383D4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1" y="47479"/>
          <a:ext cx="711178" cy="3871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175258</xdr:rowOff>
    </xdr:from>
    <xdr:to>
      <xdr:col>10</xdr:col>
      <xdr:colOff>0</xdr:colOff>
      <xdr:row>33</xdr:row>
      <xdr:rowOff>47624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36A5F1-1BDE-4A7F-91BA-D9D3DF1983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209550</xdr:colOff>
      <xdr:row>4</xdr:row>
      <xdr:rowOff>168779</xdr:rowOff>
    </xdr:from>
    <xdr:to>
      <xdr:col>20</xdr:col>
      <xdr:colOff>209550</xdr:colOff>
      <xdr:row>33</xdr:row>
      <xdr:rowOff>38100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70001F8-3E88-4AC8-92F4-B220B64704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691515</xdr:colOff>
      <xdr:row>2</xdr:row>
      <xdr:rowOff>135255</xdr:rowOff>
    </xdr:from>
    <xdr:ext cx="7494270" cy="405432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940B39A-1884-4EFE-BA2F-B1CDEE303866}"/>
            </a:ext>
          </a:extLst>
        </xdr:cNvPr>
        <xdr:cNvSpPr/>
      </xdr:nvSpPr>
      <xdr:spPr>
        <a:xfrm>
          <a:off x="8597265" y="763905"/>
          <a:ext cx="7494270" cy="405432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DE L'AVANCEMENT GLOBAL DU BUDGET </a:t>
          </a:r>
          <a:r>
            <a:rPr lang="fr-FR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ADEOTI</a:t>
          </a:r>
        </a:p>
      </xdr:txBody>
    </xdr:sp>
    <xdr:clientData/>
  </xdr:oneCellAnchor>
  <xdr:oneCellAnchor>
    <xdr:from>
      <xdr:col>1</xdr:col>
      <xdr:colOff>75924</xdr:colOff>
      <xdr:row>2</xdr:row>
      <xdr:rowOff>123825</xdr:rowOff>
    </xdr:from>
    <xdr:ext cx="6149616" cy="405432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B9EE2B6-F11B-F660-1171-D28D22723A24}"/>
            </a:ext>
          </a:extLst>
        </xdr:cNvPr>
        <xdr:cNvSpPr/>
      </xdr:nvSpPr>
      <xdr:spPr>
        <a:xfrm>
          <a:off x="866499" y="752475"/>
          <a:ext cx="6149616" cy="405432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POIDS DES POSTES DU BUDGET </a:t>
          </a:r>
          <a:r>
            <a:rPr lang="fr-FR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ADEOTI</a:t>
          </a:r>
        </a:p>
      </xdr:txBody>
    </xdr:sp>
    <xdr:clientData/>
  </xdr:oneCellAnchor>
  <xdr:twoCellAnchor>
    <xdr:from>
      <xdr:col>0</xdr:col>
      <xdr:colOff>15242</xdr:colOff>
      <xdr:row>61</xdr:row>
      <xdr:rowOff>144014</xdr:rowOff>
    </xdr:from>
    <xdr:to>
      <xdr:col>6</xdr:col>
      <xdr:colOff>542926</xdr:colOff>
      <xdr:row>75</xdr:row>
      <xdr:rowOff>11430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6E238A2B-6F20-4523-9B37-7976D3D31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60</xdr:row>
      <xdr:rowOff>2</xdr:rowOff>
    </xdr:from>
    <xdr:ext cx="5238750" cy="321944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110D65DA-882D-4606-8925-F9F7DA7BCAE2}"/>
            </a:ext>
          </a:extLst>
        </xdr:cNvPr>
        <xdr:cNvSpPr/>
      </xdr:nvSpPr>
      <xdr:spPr>
        <a:xfrm>
          <a:off x="38100" y="7686677"/>
          <a:ext cx="5238750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AVANCEMENT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100 : MATERIEL ET MOBILER</a:t>
          </a:r>
        </a:p>
      </xdr:txBody>
    </xdr:sp>
    <xdr:clientData/>
  </xdr:oneCellAnchor>
  <xdr:twoCellAnchor>
    <xdr:from>
      <xdr:col>7</xdr:col>
      <xdr:colOff>0</xdr:colOff>
      <xdr:row>61</xdr:row>
      <xdr:rowOff>142107</xdr:rowOff>
    </xdr:from>
    <xdr:to>
      <xdr:col>13</xdr:col>
      <xdr:colOff>525779</xdr:colOff>
      <xdr:row>75</xdr:row>
      <xdr:rowOff>13333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B0EB1231-B909-41E2-BFA8-162A5F21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7</xdr:col>
      <xdr:colOff>22857</xdr:colOff>
      <xdr:row>60</xdr:row>
      <xdr:rowOff>0</xdr:rowOff>
    </xdr:from>
    <xdr:ext cx="5454017" cy="321944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64B57A0-537F-40F2-A879-0787A740B098}"/>
            </a:ext>
          </a:extLst>
        </xdr:cNvPr>
        <xdr:cNvSpPr/>
      </xdr:nvSpPr>
      <xdr:spPr>
        <a:xfrm>
          <a:off x="5556882" y="7686675"/>
          <a:ext cx="5454017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AVANCEMENT 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200 : MATERIEL DE TRANSPORT</a:t>
          </a:r>
        </a:p>
      </xdr:txBody>
    </xdr:sp>
    <xdr:clientData/>
  </xdr:oneCellAnchor>
  <xdr:twoCellAnchor>
    <xdr:from>
      <xdr:col>14</xdr:col>
      <xdr:colOff>0</xdr:colOff>
      <xdr:row>61</xdr:row>
      <xdr:rowOff>136392</xdr:rowOff>
    </xdr:from>
    <xdr:to>
      <xdr:col>20</xdr:col>
      <xdr:colOff>352425</xdr:colOff>
      <xdr:row>75</xdr:row>
      <xdr:rowOff>20953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43B498F5-213E-4AE9-B2CE-229476FDE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14</xdr:col>
      <xdr:colOff>22858</xdr:colOff>
      <xdr:row>60</xdr:row>
      <xdr:rowOff>0</xdr:rowOff>
    </xdr:from>
    <xdr:ext cx="5434968" cy="321944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97DC566F-6C42-40E6-A211-FF90F640DADA}"/>
            </a:ext>
          </a:extLst>
        </xdr:cNvPr>
        <xdr:cNvSpPr/>
      </xdr:nvSpPr>
      <xdr:spPr>
        <a:xfrm>
          <a:off x="11348083" y="7686675"/>
          <a:ext cx="5434968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AVANCEMENT 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300 : MATIERES ET FOURNITURES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CONSOMMABLES</a:t>
          </a:r>
          <a:endParaRPr lang="fr-FR" sz="1200" b="1" cap="none" spc="0">
            <a:ln w="9525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79</xdr:row>
      <xdr:rowOff>136392</xdr:rowOff>
    </xdr:from>
    <xdr:to>
      <xdr:col>6</xdr:col>
      <xdr:colOff>527684</xdr:colOff>
      <xdr:row>93</xdr:row>
      <xdr:rowOff>20953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9C9575AC-3D9E-4DAF-8760-7DE39D75CD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0</xdr:col>
      <xdr:colOff>19048</xdr:colOff>
      <xdr:row>78</xdr:row>
      <xdr:rowOff>0</xdr:rowOff>
    </xdr:from>
    <xdr:ext cx="5238750" cy="321944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F62421E4-6D92-45E1-87FF-B962BCFA3868}"/>
            </a:ext>
          </a:extLst>
        </xdr:cNvPr>
        <xdr:cNvSpPr/>
      </xdr:nvSpPr>
      <xdr:spPr>
        <a:xfrm>
          <a:off x="19048" y="9048750"/>
          <a:ext cx="5238750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AVANCEMENT 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400 : ACHAT DE PRESTATIONS DE SERVICES</a:t>
          </a:r>
        </a:p>
      </xdr:txBody>
    </xdr:sp>
    <xdr:clientData/>
  </xdr:oneCellAnchor>
  <xdr:twoCellAnchor>
    <xdr:from>
      <xdr:col>7</xdr:col>
      <xdr:colOff>0</xdr:colOff>
      <xdr:row>79</xdr:row>
      <xdr:rowOff>136392</xdr:rowOff>
    </xdr:from>
    <xdr:to>
      <xdr:col>13</xdr:col>
      <xdr:colOff>523874</xdr:colOff>
      <xdr:row>93</xdr:row>
      <xdr:rowOff>20953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73BC5768-34E5-4CD9-9036-5389038164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7</xdr:col>
      <xdr:colOff>22858</xdr:colOff>
      <xdr:row>78</xdr:row>
      <xdr:rowOff>0</xdr:rowOff>
    </xdr:from>
    <xdr:ext cx="5444492" cy="321944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674963F-F4A7-4789-88F8-7EE1C42925DD}"/>
            </a:ext>
          </a:extLst>
        </xdr:cNvPr>
        <xdr:cNvSpPr/>
      </xdr:nvSpPr>
      <xdr:spPr>
        <a:xfrm>
          <a:off x="5556883" y="11191875"/>
          <a:ext cx="5444492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AVANCEMENT 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500 : VOYAGES ET DEPLACEMENTS</a:t>
          </a:r>
        </a:p>
      </xdr:txBody>
    </xdr:sp>
    <xdr:clientData/>
  </xdr:oneCellAnchor>
  <xdr:twoCellAnchor>
    <xdr:from>
      <xdr:col>14</xdr:col>
      <xdr:colOff>0</xdr:colOff>
      <xdr:row>79</xdr:row>
      <xdr:rowOff>132582</xdr:rowOff>
    </xdr:from>
    <xdr:to>
      <xdr:col>20</xdr:col>
      <xdr:colOff>342900</xdr:colOff>
      <xdr:row>93</xdr:row>
      <xdr:rowOff>17143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D179C99A-FB83-4E04-A4BB-419BE54AF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14</xdr:col>
      <xdr:colOff>22857</xdr:colOff>
      <xdr:row>78</xdr:row>
      <xdr:rowOff>0</xdr:rowOff>
    </xdr:from>
    <xdr:ext cx="5425443" cy="321944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B8DFC56-0B6C-4C38-9AC4-AAF142C2FC24}"/>
            </a:ext>
          </a:extLst>
        </xdr:cNvPr>
        <xdr:cNvSpPr/>
      </xdr:nvSpPr>
      <xdr:spPr>
        <a:xfrm>
          <a:off x="11348082" y="11191875"/>
          <a:ext cx="5425443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AVANCEMENT 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600 : SERVICES EXTERIEURS </a:t>
          </a:r>
        </a:p>
      </xdr:txBody>
    </xdr:sp>
    <xdr:clientData/>
  </xdr:oneCellAnchor>
  <xdr:twoCellAnchor>
    <xdr:from>
      <xdr:col>0</xdr:col>
      <xdr:colOff>0</xdr:colOff>
      <xdr:row>97</xdr:row>
      <xdr:rowOff>136392</xdr:rowOff>
    </xdr:from>
    <xdr:to>
      <xdr:col>6</xdr:col>
      <xdr:colOff>525779</xdr:colOff>
      <xdr:row>111</xdr:row>
      <xdr:rowOff>20953</xdr:rowOff>
    </xdr:to>
    <xdr:graphicFrame macro="">
      <xdr:nvGraphicFramePr>
        <xdr:cNvPr id="18" name="Graphique 17">
          <a:extLst>
            <a:ext uri="{FF2B5EF4-FFF2-40B4-BE49-F238E27FC236}">
              <a16:creationId xmlns:a16="http://schemas.microsoft.com/office/drawing/2014/main" id="{2FE0723F-BDEF-49C5-A87C-0AE8F8F3CB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oneCellAnchor>
    <xdr:from>
      <xdr:col>0</xdr:col>
      <xdr:colOff>19048</xdr:colOff>
      <xdr:row>96</xdr:row>
      <xdr:rowOff>0</xdr:rowOff>
    </xdr:from>
    <xdr:ext cx="5238750" cy="321944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40631326-F5B0-428C-8967-5B1C94D1888B}"/>
            </a:ext>
          </a:extLst>
        </xdr:cNvPr>
        <xdr:cNvSpPr/>
      </xdr:nvSpPr>
      <xdr:spPr>
        <a:xfrm>
          <a:off x="19048" y="11944350"/>
          <a:ext cx="5238750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 AVANCEMENT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700 : REMUNERATIONS PRESTATAIRES</a:t>
          </a:r>
        </a:p>
      </xdr:txBody>
    </xdr:sp>
    <xdr:clientData/>
  </xdr:oneCellAnchor>
  <xdr:twoCellAnchor>
    <xdr:from>
      <xdr:col>7</xdr:col>
      <xdr:colOff>0</xdr:colOff>
      <xdr:row>97</xdr:row>
      <xdr:rowOff>132582</xdr:rowOff>
    </xdr:from>
    <xdr:to>
      <xdr:col>13</xdr:col>
      <xdr:colOff>523874</xdr:colOff>
      <xdr:row>111</xdr:row>
      <xdr:rowOff>17143</xdr:rowOff>
    </xdr:to>
    <xdr:graphicFrame macro="">
      <xdr:nvGraphicFramePr>
        <xdr:cNvPr id="20" name="Graphique 19">
          <a:extLst>
            <a:ext uri="{FF2B5EF4-FFF2-40B4-BE49-F238E27FC236}">
              <a16:creationId xmlns:a16="http://schemas.microsoft.com/office/drawing/2014/main" id="{DB440333-E924-413C-9332-EB8BC09843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oneCellAnchor>
    <xdr:from>
      <xdr:col>7</xdr:col>
      <xdr:colOff>19048</xdr:colOff>
      <xdr:row>96</xdr:row>
      <xdr:rowOff>0</xdr:rowOff>
    </xdr:from>
    <xdr:ext cx="5448302" cy="321944"/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851D43BE-58EE-4D44-8305-AF13EDFC900F}"/>
            </a:ext>
          </a:extLst>
        </xdr:cNvPr>
        <xdr:cNvSpPr/>
      </xdr:nvSpPr>
      <xdr:spPr>
        <a:xfrm>
          <a:off x="5553073" y="14697075"/>
          <a:ext cx="5448302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AVANCEMENT 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800 : REMUNERATIONS PERSONNEL INTERIMAIRE</a:t>
          </a:r>
        </a:p>
      </xdr:txBody>
    </xdr:sp>
    <xdr:clientData/>
  </xdr:oneCellAnchor>
  <xdr:twoCellAnchor>
    <xdr:from>
      <xdr:col>14</xdr:col>
      <xdr:colOff>1</xdr:colOff>
      <xdr:row>97</xdr:row>
      <xdr:rowOff>132582</xdr:rowOff>
    </xdr:from>
    <xdr:to>
      <xdr:col>20</xdr:col>
      <xdr:colOff>342901</xdr:colOff>
      <xdr:row>111</xdr:row>
      <xdr:rowOff>17143</xdr:rowOff>
    </xdr:to>
    <xdr:graphicFrame macro="">
      <xdr:nvGraphicFramePr>
        <xdr:cNvPr id="22" name="Graphique 21">
          <a:extLst>
            <a:ext uri="{FF2B5EF4-FFF2-40B4-BE49-F238E27FC236}">
              <a16:creationId xmlns:a16="http://schemas.microsoft.com/office/drawing/2014/main" id="{5BFB99A3-BB09-4414-B984-D17B017C1E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oneCellAnchor>
    <xdr:from>
      <xdr:col>14</xdr:col>
      <xdr:colOff>22858</xdr:colOff>
      <xdr:row>96</xdr:row>
      <xdr:rowOff>0</xdr:rowOff>
    </xdr:from>
    <xdr:ext cx="5425442" cy="321944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AB909695-CCD5-41CF-8DCD-F1B35CE1B8BF}"/>
            </a:ext>
          </a:extLst>
        </xdr:cNvPr>
        <xdr:cNvSpPr/>
      </xdr:nvSpPr>
      <xdr:spPr>
        <a:xfrm>
          <a:off x="11348083" y="14697075"/>
          <a:ext cx="5425442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AVANCEMENT 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900 : MISSIONS</a:t>
          </a:r>
        </a:p>
      </xdr:txBody>
    </xdr:sp>
    <xdr:clientData/>
  </xdr:oneCellAnchor>
  <xdr:twoCellAnchor>
    <xdr:from>
      <xdr:col>0</xdr:col>
      <xdr:colOff>0</xdr:colOff>
      <xdr:row>115</xdr:row>
      <xdr:rowOff>132582</xdr:rowOff>
    </xdr:from>
    <xdr:to>
      <xdr:col>6</xdr:col>
      <xdr:colOff>525779</xdr:colOff>
      <xdr:row>129</xdr:row>
      <xdr:rowOff>17143</xdr:rowOff>
    </xdr:to>
    <xdr:graphicFrame macro="">
      <xdr:nvGraphicFramePr>
        <xdr:cNvPr id="24" name="Graphique 23">
          <a:extLst>
            <a:ext uri="{FF2B5EF4-FFF2-40B4-BE49-F238E27FC236}">
              <a16:creationId xmlns:a16="http://schemas.microsoft.com/office/drawing/2014/main" id="{41B2BDB1-C847-4839-9382-E2DEAEA283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oneCellAnchor>
    <xdr:from>
      <xdr:col>0</xdr:col>
      <xdr:colOff>22858</xdr:colOff>
      <xdr:row>114</xdr:row>
      <xdr:rowOff>0</xdr:rowOff>
    </xdr:from>
    <xdr:ext cx="5238750" cy="321944"/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8E46DB4C-27C4-4200-8059-9C3F97B40C45}"/>
            </a:ext>
          </a:extLst>
        </xdr:cNvPr>
        <xdr:cNvSpPr/>
      </xdr:nvSpPr>
      <xdr:spPr>
        <a:xfrm>
          <a:off x="22858" y="14839950"/>
          <a:ext cx="5238750" cy="321944"/>
        </a:xfrm>
        <a:prstGeom prst="rect">
          <a:avLst/>
        </a:prstGeom>
        <a:noFill/>
        <a:ln w="38100">
          <a:solidFill>
            <a:schemeClr val="tx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SUIVI GRAPHIQUE  AVANCEMENT DU </a:t>
          </a:r>
          <a:r>
            <a:rPr lang="fr-FR" sz="1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2">
                  <a:lumMod val="50000"/>
                </a:schemeClr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POSTE 1000 : IMPÔTS ET TAXES</a:t>
          </a:r>
        </a:p>
      </xdr:txBody>
    </xdr:sp>
    <xdr:clientData/>
  </xdr:oneCellAnchor>
  <xdr:twoCellAnchor>
    <xdr:from>
      <xdr:col>0</xdr:col>
      <xdr:colOff>17927</xdr:colOff>
      <xdr:row>38</xdr:row>
      <xdr:rowOff>0</xdr:rowOff>
    </xdr:from>
    <xdr:to>
      <xdr:col>10</xdr:col>
      <xdr:colOff>62754</xdr:colOff>
      <xdr:row>56</xdr:row>
      <xdr:rowOff>53788</xdr:rowOff>
    </xdr:to>
    <xdr:graphicFrame macro="">
      <xdr:nvGraphicFramePr>
        <xdr:cNvPr id="26" name="Graphique 25">
          <a:extLst>
            <a:ext uri="{FF2B5EF4-FFF2-40B4-BE49-F238E27FC236}">
              <a16:creationId xmlns:a16="http://schemas.microsoft.com/office/drawing/2014/main" id="{CC7EA860-7E5E-4B86-8153-17D7CB2192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233081</xdr:colOff>
      <xdr:row>38</xdr:row>
      <xdr:rowOff>0</xdr:rowOff>
    </xdr:from>
    <xdr:to>
      <xdr:col>20</xdr:col>
      <xdr:colOff>197224</xdr:colOff>
      <xdr:row>56</xdr:row>
      <xdr:rowOff>53788</xdr:rowOff>
    </xdr:to>
    <xdr:graphicFrame macro="">
      <xdr:nvGraphicFramePr>
        <xdr:cNvPr id="27" name="Graphique 26">
          <a:extLst>
            <a:ext uri="{FF2B5EF4-FFF2-40B4-BE49-F238E27FC236}">
              <a16:creationId xmlns:a16="http://schemas.microsoft.com/office/drawing/2014/main" id="{BE0F3332-980C-CC20-26E7-5AFE3F38D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214593</xdr:colOff>
      <xdr:row>5</xdr:row>
      <xdr:rowOff>78441</xdr:rowOff>
    </xdr:from>
    <xdr:to>
      <xdr:col>16</xdr:col>
      <xdr:colOff>108473</xdr:colOff>
      <xdr:row>31</xdr:row>
      <xdr:rowOff>97044</xdr:rowOff>
    </xdr:to>
    <xdr:sp macro="" textlink="">
      <xdr:nvSpPr>
        <xdr:cNvPr id="55" name="ZoneTexte 27">
          <a:extLst>
            <a:ext uri="{FF2B5EF4-FFF2-40B4-BE49-F238E27FC236}">
              <a16:creationId xmlns:a16="http://schemas.microsoft.com/office/drawing/2014/main" id="{5787FC55-8AD1-9539-BDC9-8FB17FCBBEB4}"/>
            </a:ext>
          </a:extLst>
        </xdr:cNvPr>
        <xdr:cNvSpPr txBox="1"/>
      </xdr:nvSpPr>
      <xdr:spPr>
        <a:xfrm>
          <a:off x="12440211" y="1243853"/>
          <a:ext cx="902409" cy="4680250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3</xdr:col>
      <xdr:colOff>287319</xdr:colOff>
      <xdr:row>61</xdr:row>
      <xdr:rowOff>132341</xdr:rowOff>
    </xdr:from>
    <xdr:to>
      <xdr:col>3</xdr:col>
      <xdr:colOff>773206</xdr:colOff>
      <xdr:row>73</xdr:row>
      <xdr:rowOff>18376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31927E-0806-4D93-9407-AA95B08E46C3}"/>
            </a:ext>
          </a:extLst>
        </xdr:cNvPr>
        <xdr:cNvSpPr txBox="1"/>
      </xdr:nvSpPr>
      <xdr:spPr>
        <a:xfrm>
          <a:off x="2674172" y="11920929"/>
          <a:ext cx="485887" cy="2037565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10</xdr:col>
      <xdr:colOff>381000</xdr:colOff>
      <xdr:row>61</xdr:row>
      <xdr:rowOff>156658</xdr:rowOff>
    </xdr:from>
    <xdr:to>
      <xdr:col>11</xdr:col>
      <xdr:colOff>76984</xdr:colOff>
      <xdr:row>73</xdr:row>
      <xdr:rowOff>48408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A6E5B818-D54F-4304-9F07-4DE4A345C25D}"/>
            </a:ext>
          </a:extLst>
        </xdr:cNvPr>
        <xdr:cNvSpPr txBox="1"/>
      </xdr:nvSpPr>
      <xdr:spPr>
        <a:xfrm>
          <a:off x="8337176" y="11945246"/>
          <a:ext cx="491602" cy="2043280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17</xdr:col>
      <xdr:colOff>67234</xdr:colOff>
      <xdr:row>61</xdr:row>
      <xdr:rowOff>158563</xdr:rowOff>
    </xdr:from>
    <xdr:to>
      <xdr:col>17</xdr:col>
      <xdr:colOff>558836</xdr:colOff>
      <xdr:row>73</xdr:row>
      <xdr:rowOff>50313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28227DFC-270E-C454-DDC9-F3B4DDF77BB7}"/>
            </a:ext>
          </a:extLst>
        </xdr:cNvPr>
        <xdr:cNvSpPr txBox="1"/>
      </xdr:nvSpPr>
      <xdr:spPr>
        <a:xfrm>
          <a:off x="14164234" y="11947151"/>
          <a:ext cx="491602" cy="2043280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3</xdr:col>
      <xdr:colOff>244400</xdr:colOff>
      <xdr:row>79</xdr:row>
      <xdr:rowOff>137606</xdr:rowOff>
    </xdr:from>
    <xdr:to>
      <xdr:col>3</xdr:col>
      <xdr:colOff>745527</xdr:colOff>
      <xdr:row>91</xdr:row>
      <xdr:rowOff>33167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6340EBA7-963C-C86F-A7A4-4EF013B6AE6B}"/>
            </a:ext>
          </a:extLst>
        </xdr:cNvPr>
        <xdr:cNvSpPr txBox="1"/>
      </xdr:nvSpPr>
      <xdr:spPr>
        <a:xfrm>
          <a:off x="2631253" y="15400018"/>
          <a:ext cx="501127" cy="2047090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10</xdr:col>
      <xdr:colOff>360269</xdr:colOff>
      <xdr:row>79</xdr:row>
      <xdr:rowOff>133796</xdr:rowOff>
    </xdr:from>
    <xdr:to>
      <xdr:col>11</xdr:col>
      <xdr:colOff>58158</xdr:colOff>
      <xdr:row>91</xdr:row>
      <xdr:rowOff>31262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3EB00F84-A962-9139-2A56-A66D996FC70A}"/>
            </a:ext>
          </a:extLst>
        </xdr:cNvPr>
        <xdr:cNvSpPr txBox="1"/>
      </xdr:nvSpPr>
      <xdr:spPr>
        <a:xfrm>
          <a:off x="8316445" y="15396208"/>
          <a:ext cx="493507" cy="2048995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17</xdr:col>
      <xdr:colOff>95138</xdr:colOff>
      <xdr:row>79</xdr:row>
      <xdr:rowOff>129986</xdr:rowOff>
    </xdr:from>
    <xdr:to>
      <xdr:col>17</xdr:col>
      <xdr:colOff>581025</xdr:colOff>
      <xdr:row>91</xdr:row>
      <xdr:rowOff>29357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9A72FD0-1DAE-8915-230B-989864FFA1B7}"/>
            </a:ext>
          </a:extLst>
        </xdr:cNvPr>
        <xdr:cNvSpPr txBox="1"/>
      </xdr:nvSpPr>
      <xdr:spPr>
        <a:xfrm>
          <a:off x="14192138" y="15392398"/>
          <a:ext cx="485887" cy="2050900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3</xdr:col>
      <xdr:colOff>248210</xdr:colOff>
      <xdr:row>97</xdr:row>
      <xdr:rowOff>133796</xdr:rowOff>
    </xdr:from>
    <xdr:to>
      <xdr:col>3</xdr:col>
      <xdr:colOff>741717</xdr:colOff>
      <xdr:row>109</xdr:row>
      <xdr:rowOff>31261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7DE909E-D555-7EAD-C6A0-44B520DC2959}"/>
            </a:ext>
          </a:extLst>
        </xdr:cNvPr>
        <xdr:cNvSpPr txBox="1"/>
      </xdr:nvSpPr>
      <xdr:spPr>
        <a:xfrm>
          <a:off x="2635063" y="18870031"/>
          <a:ext cx="493507" cy="2048995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10</xdr:col>
      <xdr:colOff>345254</xdr:colOff>
      <xdr:row>97</xdr:row>
      <xdr:rowOff>129986</xdr:rowOff>
    </xdr:from>
    <xdr:to>
      <xdr:col>11</xdr:col>
      <xdr:colOff>50763</xdr:colOff>
      <xdr:row>109</xdr:row>
      <xdr:rowOff>29356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DE7BA7C2-0B98-FBEB-4BFC-3AAE820BFF23}"/>
            </a:ext>
          </a:extLst>
        </xdr:cNvPr>
        <xdr:cNvSpPr txBox="1"/>
      </xdr:nvSpPr>
      <xdr:spPr>
        <a:xfrm>
          <a:off x="8301430" y="18866221"/>
          <a:ext cx="501127" cy="2050900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17</xdr:col>
      <xdr:colOff>76312</xdr:colOff>
      <xdr:row>97</xdr:row>
      <xdr:rowOff>133796</xdr:rowOff>
    </xdr:from>
    <xdr:to>
      <xdr:col>17</xdr:col>
      <xdr:colOff>581249</xdr:colOff>
      <xdr:row>109</xdr:row>
      <xdr:rowOff>27451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E0DBC1C5-48A5-56CC-78A7-05AB34355FDD}"/>
            </a:ext>
          </a:extLst>
        </xdr:cNvPr>
        <xdr:cNvSpPr txBox="1"/>
      </xdr:nvSpPr>
      <xdr:spPr>
        <a:xfrm>
          <a:off x="14173312" y="18870031"/>
          <a:ext cx="504937" cy="2045185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3</xdr:col>
      <xdr:colOff>268717</xdr:colOff>
      <xdr:row>115</xdr:row>
      <xdr:rowOff>135476</xdr:rowOff>
    </xdr:from>
    <xdr:to>
      <xdr:col>3</xdr:col>
      <xdr:colOff>762224</xdr:colOff>
      <xdr:row>127</xdr:row>
      <xdr:rowOff>40562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25C7BC1C-1770-D592-3A70-EAB4D9A118D0}"/>
            </a:ext>
          </a:extLst>
        </xdr:cNvPr>
        <xdr:cNvSpPr txBox="1"/>
      </xdr:nvSpPr>
      <xdr:spPr>
        <a:xfrm>
          <a:off x="2655570" y="22345535"/>
          <a:ext cx="493507" cy="2056615"/>
        </a:xfrm>
        <a:prstGeom prst="rect">
          <a:avLst/>
        </a:prstGeom>
        <a:noFill/>
        <a:ln w="12700" cmpd="sng">
          <a:solidFill>
            <a:schemeClr val="accent4">
              <a:lumMod val="75000"/>
            </a:schemeClr>
          </a:solidFill>
          <a:prstDash val="dash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1241790</xdr:colOff>
      <xdr:row>1</xdr:row>
      <xdr:rowOff>51911</xdr:rowOff>
    </xdr:from>
    <xdr:to>
      <xdr:col>2</xdr:col>
      <xdr:colOff>2532697</xdr:colOff>
      <xdr:row>2</xdr:row>
      <xdr:rowOff>345995</xdr:rowOff>
    </xdr:to>
    <xdr:pic>
      <xdr:nvPicPr>
        <xdr:cNvPr id="7" name="Image 3" descr="Cabinet d'ingénierie et management de projet | SDP">
          <a:extLst>
            <a:ext uri="{FF2B5EF4-FFF2-40B4-BE49-F238E27FC236}">
              <a16:creationId xmlns:a16="http://schemas.microsoft.com/office/drawing/2014/main" id="{D1472D86-AA2E-475A-AC5F-74E4F8A28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915" y="242411"/>
          <a:ext cx="1294717" cy="6979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3</xdr:row>
      <xdr:rowOff>9525</xdr:rowOff>
    </xdr:from>
    <xdr:to>
      <xdr:col>11</xdr:col>
      <xdr:colOff>371475</xdr:colOff>
      <xdr:row>16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OIS 1">
              <a:extLst>
                <a:ext uri="{FF2B5EF4-FFF2-40B4-BE49-F238E27FC236}">
                  <a16:creationId xmlns:a16="http://schemas.microsoft.com/office/drawing/2014/main" id="{C05D152E-96BF-2907-ABEC-347F0F66A86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OI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487025" y="5810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AppData\Local\Microsoft\Windows\INetCache\Content.Outlook\H8SYCC4B\GOP-SDP-FICHE%20DE%20SUIVI%20BUDGETAIRE.xlsx" TargetMode="External"/><Relationship Id="rId1" Type="http://schemas.openxmlformats.org/officeDocument/2006/relationships/externalLinkPath" Target="file:///C:\Users\HP\AppData\Local\Microsoft\Windows\INetCache\Content.Outlook\H8SYCC4B\GOP-SDP-FICHE%20DE%20SUIVI%20BUDGETAI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uil1"/>
      <sheetName val="ANALYSE GRAPHIQUE"/>
      <sheetName val="ANALYSE GRAPHIQUE (2)"/>
      <sheetName val="DONNEES"/>
    </sheetNames>
    <sheetDataSet>
      <sheetData sheetId="0"/>
      <sheetData sheetId="1"/>
      <sheetData sheetId="2"/>
      <sheetData sheetId="3">
        <row r="2">
          <cell r="B2" t="str">
            <v>Dépenses prévisionnelles</v>
          </cell>
          <cell r="C2" t="str">
            <v>Dépenses réelles</v>
          </cell>
          <cell r="D2" t="str">
            <v>Cumul prévisionnel</v>
          </cell>
          <cell r="E2" t="str">
            <v>Cumul réelle</v>
          </cell>
          <cell r="G2" t="str">
            <v>Ecart cumulé</v>
          </cell>
          <cell r="H2" t="str">
            <v>Facture mensuel</v>
          </cell>
          <cell r="I2" t="str">
            <v>Facture cumulée</v>
          </cell>
        </row>
        <row r="3">
          <cell r="A3">
            <v>45078</v>
          </cell>
          <cell r="F3">
            <v>0</v>
          </cell>
        </row>
        <row r="4">
          <cell r="A4">
            <v>45108</v>
          </cell>
          <cell r="F4">
            <v>0.40607092883236257</v>
          </cell>
        </row>
        <row r="5">
          <cell r="A5">
            <v>45139</v>
          </cell>
          <cell r="F5">
            <v>0.51672058171914403</v>
          </cell>
        </row>
        <row r="6">
          <cell r="A6">
            <v>45170</v>
          </cell>
          <cell r="F6">
            <v>0.3008519918580983</v>
          </cell>
        </row>
        <row r="7">
          <cell r="A7">
            <v>45200</v>
          </cell>
          <cell r="F7">
            <v>0.12645865269770809</v>
          </cell>
        </row>
        <row r="8">
          <cell r="A8">
            <v>45231</v>
          </cell>
          <cell r="F8">
            <v>-0.89125330648829881</v>
          </cell>
        </row>
        <row r="9">
          <cell r="A9">
            <v>45261</v>
          </cell>
          <cell r="F9">
            <v>-0.24822229775662816</v>
          </cell>
        </row>
        <row r="10">
          <cell r="A10">
            <v>45292</v>
          </cell>
          <cell r="F10">
            <v>8.4854301827587672E-2</v>
          </cell>
        </row>
        <row r="11">
          <cell r="A11">
            <v>45323</v>
          </cell>
          <cell r="F11">
            <v>0.15016892931487014</v>
          </cell>
        </row>
        <row r="12">
          <cell r="A12">
            <v>45352</v>
          </cell>
          <cell r="F12">
            <v>0.60909453481249576</v>
          </cell>
        </row>
        <row r="13">
          <cell r="A13">
            <v>45383</v>
          </cell>
          <cell r="F13">
            <v>0.51722845191650246</v>
          </cell>
        </row>
        <row r="14">
          <cell r="A14">
            <v>45413</v>
          </cell>
          <cell r="F14">
            <v>-0.22794268331732309</v>
          </cell>
        </row>
        <row r="15">
          <cell r="A15">
            <v>45444</v>
          </cell>
          <cell r="F15">
            <v>0.23603997224890597</v>
          </cell>
        </row>
        <row r="16">
          <cell r="A16">
            <v>45474</v>
          </cell>
          <cell r="F16">
            <v>0.43513198867657465</v>
          </cell>
        </row>
        <row r="17">
          <cell r="A17">
            <v>45505</v>
          </cell>
          <cell r="F17">
            <v>0.59329499751192816</v>
          </cell>
        </row>
        <row r="18">
          <cell r="A18">
            <v>45536</v>
          </cell>
          <cell r="F18">
            <v>0.41978249752126495</v>
          </cell>
        </row>
        <row r="19">
          <cell r="A19">
            <v>45566</v>
          </cell>
        </row>
        <row r="20">
          <cell r="A20">
            <v>45597</v>
          </cell>
        </row>
        <row r="21">
          <cell r="A21">
            <v>45627</v>
          </cell>
        </row>
        <row r="22">
          <cell r="A22">
            <v>45658</v>
          </cell>
        </row>
        <row r="23">
          <cell r="A23">
            <v>45689</v>
          </cell>
        </row>
        <row r="24">
          <cell r="A24">
            <v>45717</v>
          </cell>
        </row>
        <row r="25">
          <cell r="A25">
            <v>45748</v>
          </cell>
        </row>
        <row r="26">
          <cell r="A26">
            <v>45778</v>
          </cell>
        </row>
        <row r="27">
          <cell r="A27">
            <v>45809</v>
          </cell>
        </row>
        <row r="30">
          <cell r="A30" t="str">
            <v>AVANCEMENT POSTE 700 : REMUNERATIONS PRESTATAIRES</v>
          </cell>
          <cell r="G30" t="str">
            <v>AVANCEMENT POSTE 300 : MATIERES ET FOURNITURES CONSOMMABLES</v>
          </cell>
          <cell r="M30" t="str">
            <v>CONSOMMATION DE CARBURANT</v>
          </cell>
        </row>
        <row r="32">
          <cell r="A32">
            <v>45078</v>
          </cell>
          <cell r="D32">
            <v>0</v>
          </cell>
          <cell r="E32">
            <v>0</v>
          </cell>
          <cell r="J32">
            <v>0</v>
          </cell>
          <cell r="K32">
            <v>0</v>
          </cell>
          <cell r="P32">
            <v>0</v>
          </cell>
          <cell r="Q32">
            <v>0</v>
          </cell>
        </row>
        <row r="33">
          <cell r="A33">
            <v>45108</v>
          </cell>
          <cell r="B33">
            <v>5280000</v>
          </cell>
          <cell r="C33">
            <v>5307500</v>
          </cell>
          <cell r="D33">
            <v>5280000</v>
          </cell>
          <cell r="E33">
            <v>5307500</v>
          </cell>
          <cell r="H33">
            <v>2318000</v>
          </cell>
          <cell r="I33">
            <v>408742</v>
          </cell>
          <cell r="J33">
            <v>2318000</v>
          </cell>
          <cell r="K33">
            <v>408742</v>
          </cell>
          <cell r="N33">
            <v>1173000</v>
          </cell>
          <cell r="O33">
            <v>359125</v>
          </cell>
          <cell r="P33">
            <v>1173000</v>
          </cell>
          <cell r="Q33">
            <v>359125</v>
          </cell>
        </row>
        <row r="34">
          <cell r="A34">
            <v>45139</v>
          </cell>
          <cell r="B34">
            <v>9805000</v>
          </cell>
          <cell r="C34">
            <v>9090000</v>
          </cell>
          <cell r="D34">
            <v>15085000</v>
          </cell>
          <cell r="E34">
            <v>14397500</v>
          </cell>
          <cell r="H34">
            <v>2318000</v>
          </cell>
          <cell r="I34">
            <v>1447105</v>
          </cell>
          <cell r="J34">
            <v>4636000</v>
          </cell>
          <cell r="K34">
            <v>1855847</v>
          </cell>
          <cell r="N34">
            <v>1173000</v>
          </cell>
          <cell r="O34">
            <v>802602</v>
          </cell>
          <cell r="P34">
            <v>2346000</v>
          </cell>
          <cell r="Q34">
            <v>1161727</v>
          </cell>
        </row>
        <row r="35">
          <cell r="A35">
            <v>45170</v>
          </cell>
          <cell r="B35">
            <v>17305000</v>
          </cell>
          <cell r="C35">
            <v>17305000</v>
          </cell>
          <cell r="D35">
            <v>32390000</v>
          </cell>
          <cell r="E35">
            <v>31702500</v>
          </cell>
          <cell r="H35">
            <v>2458000</v>
          </cell>
          <cell r="I35">
            <v>889699</v>
          </cell>
          <cell r="J35">
            <v>7094000</v>
          </cell>
          <cell r="K35">
            <v>2745546</v>
          </cell>
          <cell r="N35">
            <v>1313000</v>
          </cell>
          <cell r="O35">
            <v>380212</v>
          </cell>
          <cell r="P35">
            <v>3659000</v>
          </cell>
          <cell r="Q35">
            <v>1541939</v>
          </cell>
        </row>
        <row r="36">
          <cell r="A36">
            <v>45200</v>
          </cell>
          <cell r="B36">
            <v>9805000</v>
          </cell>
          <cell r="C36">
            <v>9805000</v>
          </cell>
          <cell r="D36">
            <v>42195000</v>
          </cell>
          <cell r="E36">
            <v>41507500</v>
          </cell>
          <cell r="H36">
            <v>2458000</v>
          </cell>
          <cell r="I36">
            <v>649945</v>
          </cell>
          <cell r="J36">
            <v>9552000</v>
          </cell>
          <cell r="K36">
            <v>3395491</v>
          </cell>
          <cell r="N36">
            <v>1313000</v>
          </cell>
          <cell r="O36">
            <v>474400</v>
          </cell>
          <cell r="P36">
            <v>4972000</v>
          </cell>
          <cell r="Q36">
            <v>2016339</v>
          </cell>
        </row>
        <row r="37">
          <cell r="A37">
            <v>45231</v>
          </cell>
          <cell r="B37">
            <v>11830000</v>
          </cell>
          <cell r="C37">
            <v>35511000</v>
          </cell>
          <cell r="D37">
            <v>54025000</v>
          </cell>
          <cell r="E37">
            <v>77018500</v>
          </cell>
          <cell r="H37">
            <v>2458000</v>
          </cell>
          <cell r="I37">
            <v>994681</v>
          </cell>
          <cell r="J37">
            <v>12010000</v>
          </cell>
          <cell r="K37">
            <v>4390172</v>
          </cell>
          <cell r="N37">
            <v>1313000</v>
          </cell>
          <cell r="O37">
            <v>444000</v>
          </cell>
          <cell r="P37">
            <v>6285000</v>
          </cell>
          <cell r="Q37">
            <v>2460339</v>
          </cell>
        </row>
        <row r="38">
          <cell r="A38">
            <v>45261</v>
          </cell>
          <cell r="B38">
            <v>15830000</v>
          </cell>
          <cell r="C38">
            <v>39511000</v>
          </cell>
          <cell r="D38">
            <v>69855000</v>
          </cell>
          <cell r="E38">
            <v>116529500</v>
          </cell>
          <cell r="H38">
            <v>2458000</v>
          </cell>
          <cell r="I38">
            <v>1009495</v>
          </cell>
          <cell r="J38">
            <v>14468000</v>
          </cell>
          <cell r="K38">
            <v>5399667</v>
          </cell>
          <cell r="N38">
            <v>1313000</v>
          </cell>
          <cell r="O38">
            <v>460500</v>
          </cell>
          <cell r="P38">
            <v>7598000</v>
          </cell>
          <cell r="Q38">
            <v>2920839</v>
          </cell>
        </row>
        <row r="39">
          <cell r="A39">
            <v>45292</v>
          </cell>
          <cell r="B39">
            <v>14530000</v>
          </cell>
          <cell r="C39">
            <v>13105000</v>
          </cell>
          <cell r="D39">
            <v>84385000</v>
          </cell>
          <cell r="E39">
            <v>129634500</v>
          </cell>
          <cell r="H39">
            <v>2458000</v>
          </cell>
          <cell r="I39">
            <v>955767</v>
          </cell>
          <cell r="J39">
            <v>16926000</v>
          </cell>
          <cell r="K39">
            <v>6355434</v>
          </cell>
          <cell r="N39">
            <v>1313000</v>
          </cell>
          <cell r="O39">
            <v>688745</v>
          </cell>
          <cell r="P39">
            <v>8911000</v>
          </cell>
          <cell r="Q39">
            <v>3609584</v>
          </cell>
        </row>
        <row r="40">
          <cell r="A40">
            <v>45323</v>
          </cell>
          <cell r="B40">
            <v>13045000</v>
          </cell>
          <cell r="C40">
            <v>13045000</v>
          </cell>
          <cell r="D40">
            <v>97430000</v>
          </cell>
          <cell r="E40">
            <v>142679500</v>
          </cell>
          <cell r="H40">
            <v>2458000</v>
          </cell>
          <cell r="I40">
            <v>668347</v>
          </cell>
          <cell r="J40">
            <v>19384000</v>
          </cell>
          <cell r="K40">
            <v>7023781</v>
          </cell>
          <cell r="N40">
            <v>1313000</v>
          </cell>
          <cell r="O40">
            <v>435770</v>
          </cell>
          <cell r="P40">
            <v>10224000</v>
          </cell>
          <cell r="Q40">
            <v>4045354</v>
          </cell>
        </row>
        <row r="41">
          <cell r="A41">
            <v>45352</v>
          </cell>
          <cell r="B41">
            <v>57065500</v>
          </cell>
          <cell r="C41">
            <v>18830000</v>
          </cell>
          <cell r="D41">
            <v>154495500</v>
          </cell>
          <cell r="E41">
            <v>161509500</v>
          </cell>
          <cell r="H41">
            <v>2458000</v>
          </cell>
          <cell r="I41">
            <v>910443</v>
          </cell>
          <cell r="J41">
            <v>21842000</v>
          </cell>
          <cell r="K41">
            <v>7934224</v>
          </cell>
          <cell r="N41">
            <v>1313000</v>
          </cell>
          <cell r="O41">
            <v>537196</v>
          </cell>
          <cell r="P41">
            <v>11537000</v>
          </cell>
          <cell r="Q41">
            <v>4582550</v>
          </cell>
        </row>
        <row r="42">
          <cell r="A42">
            <v>45383</v>
          </cell>
          <cell r="B42">
            <v>15060000</v>
          </cell>
          <cell r="C42">
            <v>7180000</v>
          </cell>
          <cell r="D42">
            <v>169555500</v>
          </cell>
          <cell r="E42">
            <v>168689500</v>
          </cell>
          <cell r="H42">
            <v>2458000</v>
          </cell>
          <cell r="I42">
            <v>1147588</v>
          </cell>
          <cell r="J42">
            <v>24300000</v>
          </cell>
          <cell r="K42">
            <v>9081812</v>
          </cell>
          <cell r="N42">
            <v>1313000</v>
          </cell>
          <cell r="O42">
            <v>894480</v>
          </cell>
          <cell r="P42">
            <v>12850000</v>
          </cell>
          <cell r="Q42">
            <v>5477030</v>
          </cell>
        </row>
        <row r="43">
          <cell r="A43">
            <v>45413</v>
          </cell>
          <cell r="B43">
            <v>9685000</v>
          </cell>
          <cell r="C43">
            <v>16510000</v>
          </cell>
          <cell r="D43">
            <v>179240500</v>
          </cell>
          <cell r="E43">
            <v>185199500</v>
          </cell>
          <cell r="H43">
            <v>2458000</v>
          </cell>
          <cell r="I43">
            <v>924026</v>
          </cell>
          <cell r="J43">
            <v>26758000</v>
          </cell>
          <cell r="K43">
            <v>10005838</v>
          </cell>
          <cell r="N43">
            <v>1313000</v>
          </cell>
          <cell r="O43">
            <v>463600</v>
          </cell>
          <cell r="P43">
            <v>14163000</v>
          </cell>
          <cell r="Q43">
            <v>5940630</v>
          </cell>
        </row>
        <row r="44">
          <cell r="A44">
            <v>45444</v>
          </cell>
          <cell r="B44">
            <v>9685000</v>
          </cell>
          <cell r="C44">
            <v>9880000</v>
          </cell>
          <cell r="D44">
            <v>188925500</v>
          </cell>
          <cell r="E44">
            <v>195079500</v>
          </cell>
          <cell r="H44">
            <v>2458000</v>
          </cell>
          <cell r="I44">
            <v>1020448</v>
          </cell>
          <cell r="J44">
            <v>29216000</v>
          </cell>
          <cell r="K44">
            <v>11026286</v>
          </cell>
          <cell r="N44">
            <v>1313000</v>
          </cell>
          <cell r="O44">
            <v>688751</v>
          </cell>
          <cell r="P44">
            <v>15476000</v>
          </cell>
          <cell r="Q44">
            <v>6629381</v>
          </cell>
        </row>
        <row r="45">
          <cell r="A45">
            <v>45474</v>
          </cell>
          <cell r="B45">
            <v>9685000</v>
          </cell>
          <cell r="C45">
            <v>14702500</v>
          </cell>
          <cell r="D45">
            <v>198610500</v>
          </cell>
          <cell r="E45">
            <v>209782000</v>
          </cell>
          <cell r="H45">
            <v>2458000</v>
          </cell>
          <cell r="I45">
            <v>1136931</v>
          </cell>
          <cell r="J45">
            <v>31674000</v>
          </cell>
          <cell r="K45">
            <v>12163217</v>
          </cell>
          <cell r="N45">
            <v>1313000</v>
          </cell>
          <cell r="O45">
            <v>812690</v>
          </cell>
          <cell r="P45">
            <v>16789000</v>
          </cell>
          <cell r="Q45">
            <v>7442071</v>
          </cell>
        </row>
        <row r="46">
          <cell r="A46">
            <v>45505</v>
          </cell>
          <cell r="B46">
            <v>9685000</v>
          </cell>
          <cell r="C46">
            <v>10130000</v>
          </cell>
          <cell r="D46">
            <v>208295500</v>
          </cell>
          <cell r="E46">
            <v>219912000</v>
          </cell>
          <cell r="H46">
            <v>2458000</v>
          </cell>
          <cell r="I46">
            <v>467253</v>
          </cell>
          <cell r="J46">
            <v>34132000</v>
          </cell>
          <cell r="K46">
            <v>12630470</v>
          </cell>
          <cell r="N46">
            <v>1313000</v>
          </cell>
          <cell r="O46">
            <v>380483</v>
          </cell>
          <cell r="P46">
            <v>18102000</v>
          </cell>
          <cell r="Q46">
            <v>7822554</v>
          </cell>
        </row>
        <row r="47">
          <cell r="A47">
            <v>45536</v>
          </cell>
          <cell r="B47">
            <v>9685000</v>
          </cell>
          <cell r="C47">
            <v>7180000</v>
          </cell>
          <cell r="D47">
            <v>217980500</v>
          </cell>
          <cell r="H47">
            <v>2458000</v>
          </cell>
          <cell r="I47">
            <v>1068646</v>
          </cell>
          <cell r="J47">
            <v>36590000</v>
          </cell>
          <cell r="N47">
            <v>1313000</v>
          </cell>
          <cell r="O47">
            <v>918093</v>
          </cell>
          <cell r="P47">
            <v>19415000</v>
          </cell>
        </row>
        <row r="48">
          <cell r="A48">
            <v>45566</v>
          </cell>
          <cell r="B48">
            <v>9685000</v>
          </cell>
          <cell r="C48">
            <v>0</v>
          </cell>
          <cell r="D48">
            <v>227665500</v>
          </cell>
          <cell r="H48">
            <v>2458000</v>
          </cell>
          <cell r="I48">
            <v>0</v>
          </cell>
          <cell r="J48">
            <v>39048000</v>
          </cell>
          <cell r="N48">
            <v>1313000</v>
          </cell>
          <cell r="O48">
            <v>0</v>
          </cell>
          <cell r="P48">
            <v>20728000</v>
          </cell>
        </row>
        <row r="49">
          <cell r="A49">
            <v>45597</v>
          </cell>
          <cell r="B49">
            <v>9685000</v>
          </cell>
          <cell r="C49">
            <v>0</v>
          </cell>
          <cell r="D49">
            <v>237350500</v>
          </cell>
          <cell r="H49">
            <v>2458000</v>
          </cell>
          <cell r="I49">
            <v>0</v>
          </cell>
          <cell r="J49">
            <v>41506000</v>
          </cell>
          <cell r="N49">
            <v>1313000</v>
          </cell>
          <cell r="O49">
            <v>0</v>
          </cell>
          <cell r="P49">
            <v>22041000</v>
          </cell>
        </row>
        <row r="50">
          <cell r="A50">
            <v>45627</v>
          </cell>
          <cell r="B50">
            <v>9685000</v>
          </cell>
          <cell r="C50">
            <v>0</v>
          </cell>
          <cell r="D50">
            <v>247035500</v>
          </cell>
          <cell r="H50">
            <v>2458000</v>
          </cell>
          <cell r="I50">
            <v>0</v>
          </cell>
          <cell r="J50">
            <v>43964000</v>
          </cell>
          <cell r="N50">
            <v>1313000</v>
          </cell>
          <cell r="O50">
            <v>0</v>
          </cell>
          <cell r="P50">
            <v>23354000</v>
          </cell>
        </row>
        <row r="51">
          <cell r="A51">
            <v>45658</v>
          </cell>
          <cell r="B51">
            <v>9685000</v>
          </cell>
          <cell r="C51">
            <v>0</v>
          </cell>
          <cell r="D51">
            <v>256720500</v>
          </cell>
          <cell r="H51">
            <v>2458000</v>
          </cell>
          <cell r="I51">
            <v>0</v>
          </cell>
          <cell r="J51">
            <v>46422000</v>
          </cell>
          <cell r="N51">
            <v>1313000</v>
          </cell>
          <cell r="O51">
            <v>0</v>
          </cell>
          <cell r="P51">
            <v>24667000</v>
          </cell>
        </row>
        <row r="52">
          <cell r="A52">
            <v>45689</v>
          </cell>
          <cell r="B52">
            <v>9685000</v>
          </cell>
          <cell r="C52">
            <v>0</v>
          </cell>
          <cell r="D52">
            <v>266405500</v>
          </cell>
          <cell r="H52">
            <v>2458000</v>
          </cell>
          <cell r="I52">
            <v>0</v>
          </cell>
          <cell r="J52">
            <v>48880000</v>
          </cell>
          <cell r="N52">
            <v>1313000</v>
          </cell>
          <cell r="O52">
            <v>0</v>
          </cell>
          <cell r="P52">
            <v>25980000</v>
          </cell>
        </row>
        <row r="53">
          <cell r="A53">
            <v>45717</v>
          </cell>
          <cell r="B53">
            <v>9685000</v>
          </cell>
          <cell r="C53">
            <v>0</v>
          </cell>
          <cell r="D53">
            <v>276090500</v>
          </cell>
          <cell r="H53">
            <v>2458000</v>
          </cell>
          <cell r="I53">
            <v>0</v>
          </cell>
          <cell r="J53">
            <v>51338000</v>
          </cell>
          <cell r="N53">
            <v>1313000</v>
          </cell>
          <cell r="O53">
            <v>0</v>
          </cell>
          <cell r="P53">
            <v>27293000</v>
          </cell>
        </row>
        <row r="54">
          <cell r="A54">
            <v>45748</v>
          </cell>
          <cell r="B54">
            <v>9685000</v>
          </cell>
          <cell r="C54">
            <v>0</v>
          </cell>
          <cell r="D54">
            <v>285775500</v>
          </cell>
          <cell r="H54">
            <v>2458000</v>
          </cell>
          <cell r="I54">
            <v>0</v>
          </cell>
          <cell r="J54">
            <v>53796000</v>
          </cell>
          <cell r="N54">
            <v>1313000</v>
          </cell>
          <cell r="O54">
            <v>0</v>
          </cell>
          <cell r="P54">
            <v>28606000</v>
          </cell>
        </row>
        <row r="55">
          <cell r="A55">
            <v>45778</v>
          </cell>
          <cell r="B55">
            <v>9685000</v>
          </cell>
          <cell r="C55">
            <v>0</v>
          </cell>
          <cell r="D55">
            <v>295460500</v>
          </cell>
          <cell r="H55">
            <v>2458000</v>
          </cell>
          <cell r="I55">
            <v>0</v>
          </cell>
          <cell r="J55">
            <v>56254000</v>
          </cell>
          <cell r="N55">
            <v>1313000</v>
          </cell>
          <cell r="O55">
            <v>0</v>
          </cell>
          <cell r="P55">
            <v>29919000</v>
          </cell>
        </row>
        <row r="56">
          <cell r="A56">
            <v>45809</v>
          </cell>
          <cell r="B56">
            <v>9685000</v>
          </cell>
          <cell r="C56">
            <v>0</v>
          </cell>
          <cell r="D56">
            <v>305145500</v>
          </cell>
          <cell r="H56">
            <v>2458000</v>
          </cell>
          <cell r="I56">
            <v>0</v>
          </cell>
          <cell r="J56">
            <v>58712000</v>
          </cell>
          <cell r="N56">
            <v>1313000</v>
          </cell>
          <cell r="O56">
            <v>0</v>
          </cell>
          <cell r="P56">
            <v>31232000</v>
          </cell>
        </row>
      </sheetData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dette OUENSOU" refreshedDate="45685.676361805556" createdVersion="8" refreshedVersion="8" minRefreshableVersion="3" recordCount="1348" xr:uid="{539CB3C1-F444-40FB-9EFA-3C8DD001FC59}">
  <cacheSource type="worksheet">
    <worksheetSource name="Tableau245679101134567910121415"/>
  </cacheSource>
  <cacheFields count="8">
    <cacheField name="MOIS" numFmtId="14">
      <sharedItems count="12">
        <s v="janvier"/>
        <s v="février"/>
        <s v="mars"/>
        <s v="avril"/>
        <s v="mai"/>
        <s v="juin"/>
        <s v="juillet"/>
        <s v="aout"/>
        <s v="septembre"/>
        <s v="octobre"/>
        <s v="novembre"/>
        <s v="decembre"/>
      </sharedItems>
    </cacheField>
    <cacheField name="DATE" numFmtId="14">
      <sharedItems containsSemiMixedTypes="0" containsNonDate="0" containsDate="1" containsString="0" minDate="2024-01-01T00:00:00" maxDate="2025-01-01T00:00:00"/>
    </cacheField>
    <cacheField name="JOURNAL" numFmtId="14">
      <sharedItems/>
    </cacheField>
    <cacheField name="N° COMPTE" numFmtId="0">
      <sharedItems containsSemiMixedTypes="0" containsString="0" containsNumber="1" containsInteger="1" minValue="244200" maxValue="668400"/>
    </cacheField>
    <cacheField name="INTITULES" numFmtId="0">
      <sharedItems/>
    </cacheField>
    <cacheField name="LIBELLES" numFmtId="0">
      <sharedItems/>
    </cacheField>
    <cacheField name="LIGNE BUDGETAIRE" numFmtId="0">
      <sharedItems count="62">
        <s v="Dotation carburant voiture Mr AMINE"/>
        <s v="Dotation carburant voiture Mr Jean Bosco"/>
        <s v="Invitations et déplacements"/>
        <s v="Pénalité"/>
        <s v="Prestation de gardienage Bureau"/>
        <s v="Prestation d'étude de service et entretien de Bureau"/>
        <s v="Dotation Internet"/>
        <s v="Location logement EVINA"/>
        <s v="SONEB Bureau"/>
        <s v="SONEB Domicile"/>
        <s v="Rémunération ingénieur structure (Axial contrat + avenant)"/>
        <s v="Casier judiciaire "/>
        <s v="Dotation carburant voiture Mr EVINA"/>
        <s v="Fournitures de bureau et Consommables"/>
        <s v="Frais de mission Chauffeurs"/>
        <s v="Frais de mission encadrements"/>
        <s v="Frais de mission Chauffeur Directeur projet"/>
        <s v="Honoraire Ingénieur Geotech - Responsable QHSE Jean Bosco"/>
        <s v="Dotation carburant voiture Mr Pascal"/>
        <s v="Honoraire Directeur Travaux Mr AMINE ALIANE"/>
        <s v="Honoraire Ingénieur Suivi Budget Plannification Mr EVINA"/>
        <s v="Rémunération  Boukari"/>
        <s v="Rémunération  DATCHE Georges"/>
        <s v="Honoraire Directeur de projet Mr Pascal GUIDI"/>
        <s v="Rémunération  Jeannot ADOSSOU"/>
        <s v="Rémunération  Arel"/>
        <s v="Rémunération  Aubénas"/>
        <s v="Rémunération Hermine AFFO"/>
        <s v="Rémunération Kévin"/>
        <s v="Rémunération  Kisito"/>
        <s v="Rémunération  Wilfrid"/>
        <s v="Frais de carte de séjour et divers"/>
        <s v="Entretien des Véhicules"/>
        <s v="Rémunération  Alfred"/>
        <s v="Location de bureau SDP Parakou"/>
        <s v="Entretien réparation et maintenance divers"/>
        <s v="Frais d'envoi de colis"/>
        <s v="SBEE Domicile"/>
        <s v="SBEE Bureau"/>
        <s v="Equipement logements"/>
        <s v="Frais de mission Directeur de Projet Mr GUIDI"/>
        <s v="Location logement Jean Bosco"/>
        <s v="Equipement Bureau"/>
        <s v="Rémunération/Elaboration projet d'exécution Ingénieur Hydraulicien (Kali concept)"/>
        <s v="Location logement AMINE"/>
        <s v="Billets d'avion"/>
        <s v="Dotation carburant voiture Mr TOURE"/>
        <s v="Caution sur loyer"/>
        <s v="logement Mr TOURE"/>
        <s v="Droits d'enregistrement des Contrats"/>
        <s v="Location maison Natitingou"/>
        <s v="Permis de travail"/>
        <s v="Honoraire Directeur de projet TOURE"/>
        <s v="Charges salariales"/>
        <s v="Stagiaire AMADOU IBRAHIM"/>
        <s v="Assurance véhicules"/>
        <s v="Rémunération/Elaboration projet d'exécution Ingénieur Hydraulicien (SIREX)"/>
        <s v="Dotation carburant voiture Mr Kévin"/>
        <s v="Produits, matériels d'entretiens et consommables"/>
        <s v="Equipement informatique"/>
        <s v="Prestation de gardienage Nati"/>
        <s v="Autres Honoraires/Rémunérations"/>
      </sharedItems>
    </cacheField>
    <cacheField name="MONTANT" numFmtId="165">
      <sharedItems containsSemiMixedTypes="0" containsString="0" containsNumber="1" containsInteger="1" minValue="1" maxValue="5400000"/>
    </cacheField>
  </cacheFields>
  <extLst>
    <ext xmlns:x14="http://schemas.microsoft.com/office/spreadsheetml/2009/9/main" uri="{725AE2AE-9491-48be-B2B4-4EB974FC3084}">
      <x14:pivotCacheDefinition pivotCacheId="45268399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8">
  <r>
    <x v="0"/>
    <d v="2024-01-01T00:00:00"/>
    <s v="ACHCP"/>
    <n v="605300"/>
    <s v="Fourniture non stockables-Autres énergies"/>
    <s v="Acha carburant vehicul Amine + péage"/>
    <x v="0"/>
    <n v="63422"/>
  </r>
  <r>
    <x v="0"/>
    <d v="2024-01-01T00:00:00"/>
    <s v="ACHCP"/>
    <n v="618103"/>
    <s v="Frais de péage et de parking"/>
    <s v="Acha carburant vehicul Amine + péage"/>
    <x v="0"/>
    <n v="7000"/>
  </r>
  <r>
    <x v="0"/>
    <d v="2024-01-01T00:00:00"/>
    <s v="ACHCP"/>
    <n v="605300"/>
    <s v="Fourniture non stockables-Autres énergies"/>
    <s v="Acha carburant vehicul Jean Bosco congé"/>
    <x v="1"/>
    <n v="29660"/>
  </r>
  <r>
    <x v="0"/>
    <d v="2024-01-01T00:00:00"/>
    <s v="ACHCP"/>
    <n v="605300"/>
    <s v="Fourniture non stockables-Autres énergies"/>
    <s v="Acha carburant vehicul Jean Bosco congé"/>
    <x v="1"/>
    <n v="13581"/>
  </r>
  <r>
    <x v="0"/>
    <d v="2024-01-01T00:00:00"/>
    <s v="ACHC"/>
    <n v="605300"/>
    <s v="Fourniture non stockables-Autres énergies"/>
    <s v="Achat d'essence dans le véhicule du DP"/>
    <x v="0"/>
    <n v="33239"/>
  </r>
  <r>
    <x v="0"/>
    <d v="2024-01-01T00:00:00"/>
    <s v="ACHC"/>
    <n v="605300"/>
    <s v="Fourniture non stockables-Autres énergies"/>
    <s v="Achat d'essence dans le véhicule du DP"/>
    <x v="0"/>
    <n v="35870"/>
  </r>
  <r>
    <x v="0"/>
    <d v="2024-01-01T00:00:00"/>
    <s v="ACHCP"/>
    <n v="618103"/>
    <s v="Frais de péage et de parking"/>
    <s v="Déplacement Cotonou Parakou Boukari"/>
    <x v="2"/>
    <n v="7000"/>
  </r>
  <r>
    <x v="0"/>
    <d v="2024-01-01T00:00:00"/>
    <s v="ACHB"/>
    <n v="618101"/>
    <s v="Billets d'avion"/>
    <s v="Fact modification billet d'avion Jean Bosco"/>
    <x v="3"/>
    <n v="197745"/>
  </r>
  <r>
    <x v="0"/>
    <d v="2024-01-01T00:00:00"/>
    <s v="PREST-B"/>
    <n v="605700"/>
    <s v="Achat de prestations de services"/>
    <s v="FACT MSA DEC 2023 PARAKOU"/>
    <x v="4"/>
    <n v="240000"/>
  </r>
  <r>
    <x v="0"/>
    <d v="2024-01-01T00:00:00"/>
    <s v="PREST-CP"/>
    <n v="605700"/>
    <s v="Achat de prestations de services"/>
    <s v="Fact rammassage d'ordure decemb 2023"/>
    <x v="5"/>
    <n v="5000"/>
  </r>
  <r>
    <x v="0"/>
    <d v="2024-01-04T00:00:00"/>
    <s v="ACHCP"/>
    <n v="628800"/>
    <s v="Autres frais de telecommunication"/>
    <s v="Recharge internet bureau décembre 2023"/>
    <x v="6"/>
    <n v="32439"/>
  </r>
  <r>
    <x v="0"/>
    <d v="2024-01-04T00:00:00"/>
    <s v="ACHCP"/>
    <n v="648000"/>
    <s v="Autres Impôts et Taxes"/>
    <s v="Recharge internet bureau décembre 2023"/>
    <x v="6"/>
    <n v="1622"/>
  </r>
  <r>
    <x v="0"/>
    <d v="2024-01-06T00:00:00"/>
    <s v="ACHCP"/>
    <n v="618103"/>
    <s v="Frais de péage et de parking"/>
    <s v="Frais déplacement sur Cot  de Hermine"/>
    <x v="2"/>
    <n v="7000"/>
  </r>
  <r>
    <x v="0"/>
    <d v="2024-01-07T00:00:00"/>
    <s v="LOYER"/>
    <n v="622200"/>
    <s v="Location de bâtiments"/>
    <s v="LOYER APPART EVINA JANV-MARS 2024"/>
    <x v="7"/>
    <n v="381000"/>
  </r>
  <r>
    <x v="0"/>
    <d v="2024-01-08T00:00:00"/>
    <s v="ACHCP"/>
    <n v="605100"/>
    <s v="SONEB"/>
    <s v="Facture novembre bureau Parakou"/>
    <x v="8"/>
    <n v="4026"/>
  </r>
  <r>
    <x v="0"/>
    <d v="2024-01-08T00:00:00"/>
    <s v="ACHCP"/>
    <n v="605100"/>
    <s v="SONEB"/>
    <s v="Facture soneb novembre appart Evina"/>
    <x v="9"/>
    <n v="11727"/>
  </r>
  <r>
    <x v="0"/>
    <d v="2024-01-09T00:00:00"/>
    <s v="ACHCP"/>
    <n v="605300"/>
    <s v="Fourniture non stockables-Autres énergies"/>
    <s v="Achat carburation et péag de Jean Bosco"/>
    <x v="1"/>
    <n v="43000"/>
  </r>
  <r>
    <x v="0"/>
    <d v="2024-01-09T00:00:00"/>
    <s v="ACHCP"/>
    <n v="618103"/>
    <s v="Frais de péage et de parking"/>
    <s v="Achat carburation et péag de Jean Bosco"/>
    <x v="1"/>
    <n v="2000"/>
  </r>
  <r>
    <x v="0"/>
    <d v="2024-01-09T00:00:00"/>
    <s v="ACHC"/>
    <n v="605300"/>
    <s v="Fourniture non stockables-Autres énergies"/>
    <s v="Achat d'essence vehicule AMINE"/>
    <x v="0"/>
    <n v="26171"/>
  </r>
  <r>
    <x v="0"/>
    <d v="2024-01-09T00:00:00"/>
    <s v="ACHCP"/>
    <n v="618103"/>
    <s v="Frais de péage et de parking"/>
    <s v="Déplacement Cotonou Parakou Boukari"/>
    <x v="2"/>
    <n v="7000"/>
  </r>
  <r>
    <x v="0"/>
    <d v="2024-01-09T00:00:00"/>
    <s v="PREST-B"/>
    <n v="605700"/>
    <s v="Achat de prestations de services"/>
    <s v="FACT AXIAL ETUDES D'OUVRAGE BA"/>
    <x v="10"/>
    <n v="3300000"/>
  </r>
  <r>
    <x v="0"/>
    <d v="2024-01-09T00:00:00"/>
    <s v="ACHC"/>
    <n v="632500"/>
    <s v="Frais d'acte et de contentieux"/>
    <s v="Frais casier judiciaire femme de Jean B"/>
    <x v="11"/>
    <n v="5000"/>
  </r>
  <r>
    <x v="0"/>
    <d v="2024-01-09T00:00:00"/>
    <s v="ACHC"/>
    <n v="605300"/>
    <s v="Fourniture non stockables-Autres énergies"/>
    <s v="Frais d'achat d'essence vehicule EVINA"/>
    <x v="12"/>
    <n v="34894"/>
  </r>
  <r>
    <x v="0"/>
    <d v="2024-01-10T00:00:00"/>
    <s v="ACHCP"/>
    <n v="628800"/>
    <s v="Autres frais de telecommunication"/>
    <s v="Frais d'activation pocket wifis 09 pers"/>
    <x v="13"/>
    <n v="135100"/>
  </r>
  <r>
    <x v="0"/>
    <d v="2024-01-10T00:00:00"/>
    <s v="ACHCP"/>
    <n v="618103"/>
    <s v="Frais de péage et de parking"/>
    <s v="Frais déplacement sur Cot de Arel"/>
    <x v="2"/>
    <n v="7000"/>
  </r>
  <r>
    <x v="0"/>
    <d v="2024-01-10T00:00:00"/>
    <s v="ACHCP"/>
    <n v="618103"/>
    <s v="Frais de péage et de parking"/>
    <s v="Frais déplacement sur Cot de Wilfrid"/>
    <x v="2"/>
    <n v="7000"/>
  </r>
  <r>
    <x v="0"/>
    <d v="2024-01-11T00:00:00"/>
    <s v="ACHC"/>
    <n v="638400"/>
    <s v="Frais de mission"/>
    <s v="Frais de mission ADOSSOU voeux 2024"/>
    <x v="14"/>
    <n v="125000"/>
  </r>
  <r>
    <x v="0"/>
    <d v="2024-01-11T00:00:00"/>
    <s v="ACHC"/>
    <n v="638400"/>
    <s v="Frais de mission"/>
    <s v="Frais de mission de ALIANE voeux 2024"/>
    <x v="15"/>
    <n v="160000"/>
  </r>
  <r>
    <x v="0"/>
    <d v="2024-01-11T00:00:00"/>
    <s v="ACHC"/>
    <n v="638400"/>
    <s v="Frais de mission"/>
    <s v="Frais de mission de Boukari voeux 2024"/>
    <x v="14"/>
    <n v="100000"/>
  </r>
  <r>
    <x v="0"/>
    <d v="2024-01-11T00:00:00"/>
    <s v="ACHC"/>
    <n v="638400"/>
    <s v="Frais de mission"/>
    <s v="Frais de mission de TOVIHO sur Parakou"/>
    <x v="16"/>
    <n v="100000"/>
  </r>
  <r>
    <x v="0"/>
    <d v="2024-01-11T00:00:00"/>
    <s v="ACHCP"/>
    <n v="618103"/>
    <s v="Frais de péage et de parking"/>
    <s v="Frais déplacement sur Cot  de SAVI"/>
    <x v="2"/>
    <n v="7000"/>
  </r>
  <r>
    <x v="0"/>
    <d v="2024-01-11T00:00:00"/>
    <s v="ACHCP"/>
    <n v="618103"/>
    <s v="Frais de péage et de parking"/>
    <s v="Frais déplacement sur Cot  de SAVI"/>
    <x v="2"/>
    <n v="7000"/>
  </r>
  <r>
    <x v="0"/>
    <d v="2024-01-11T00:00:00"/>
    <s v="REM"/>
    <n v="632700"/>
    <s v="Rémunération des autres prestataires de service"/>
    <s v="REMUNERATION JEAN BOSCO JANVIER 2024"/>
    <x v="17"/>
    <n v="1900000"/>
  </r>
  <r>
    <x v="0"/>
    <d v="2024-01-12T00:00:00"/>
    <s v="ACHC"/>
    <n v="605300"/>
    <s v="Fourniture non stockables-Autres énergies"/>
    <s v="Achat de carburation véhicule GUIDI"/>
    <x v="18"/>
    <n v="30365"/>
  </r>
  <r>
    <x v="0"/>
    <d v="2024-01-12T00:00:00"/>
    <s v="ACHC"/>
    <n v="605300"/>
    <s v="Fourniture non stockables-Autres énergies"/>
    <s v="Achat de carburation véhicule GUIDI"/>
    <x v="18"/>
    <n v="36305"/>
  </r>
  <r>
    <x v="0"/>
    <d v="2024-01-12T00:00:00"/>
    <s v="ACHC"/>
    <n v="638400"/>
    <s v="Frais de mission"/>
    <s v="Frais de mission de DATCHE voeux 2024"/>
    <x v="14"/>
    <n v="25000"/>
  </r>
  <r>
    <x v="0"/>
    <d v="2024-01-12T00:00:00"/>
    <s v="ACHC"/>
    <n v="638400"/>
    <s v="Frais de mission"/>
    <s v="Frais de mission de EVINA voeux 2024"/>
    <x v="15"/>
    <n v="200000"/>
  </r>
  <r>
    <x v="0"/>
    <d v="2024-01-12T00:00:00"/>
    <s v="ACHC"/>
    <n v="638400"/>
    <s v="Frais de mission"/>
    <s v="Frais de mission JEAN BOSCO voeux 2024"/>
    <x v="15"/>
    <n v="40000"/>
  </r>
  <r>
    <x v="0"/>
    <d v="2024-01-12T00:00:00"/>
    <s v="REM"/>
    <n v="632700"/>
    <s v="Rémunération des autres prestataires de service"/>
    <s v="REMUNERATION AMINE JANVIER 2024"/>
    <x v="19"/>
    <n v="2625000"/>
  </r>
  <r>
    <x v="0"/>
    <d v="2024-01-12T00:00:00"/>
    <s v="REM"/>
    <n v="632700"/>
    <s v="Rémunération des autres prestataires de service"/>
    <s v="REMUNERATION EVINA JANVIER 2024"/>
    <x v="20"/>
    <n v="1700000"/>
  </r>
  <r>
    <x v="0"/>
    <d v="2024-01-15T00:00:00"/>
    <s v="REM"/>
    <n v="632700"/>
    <s v="Rémunération des autres prestataires de service"/>
    <s v="REMUNERATION BOUKARI JANVIER 2024"/>
    <x v="21"/>
    <n v="120000"/>
  </r>
  <r>
    <x v="0"/>
    <d v="2024-01-15T00:00:00"/>
    <s v="REM"/>
    <n v="632700"/>
    <s v="Rémunération des autres prestataires de service"/>
    <s v="REMUNERATION DATCHE JANVIER 2024"/>
    <x v="22"/>
    <n v="120000"/>
  </r>
  <r>
    <x v="0"/>
    <d v="2024-01-15T00:00:00"/>
    <s v="REM"/>
    <n v="632700"/>
    <s v="Rémunération des autres prestataires de service"/>
    <s v="REMUNERATION GUIDI JANVIER 2024"/>
    <x v="23"/>
    <n v="3100000"/>
  </r>
  <r>
    <x v="0"/>
    <d v="2024-01-15T00:00:00"/>
    <s v="REM"/>
    <n v="632700"/>
    <s v="Rémunération des autres prestataires de service"/>
    <s v="REMUNERATION JEANNOT JANVIER 2024"/>
    <x v="24"/>
    <n v="120000"/>
  </r>
  <r>
    <x v="0"/>
    <d v="2024-01-16T00:00:00"/>
    <s v="ACHCP"/>
    <n v="605300"/>
    <s v="Fourniture non stockables-Autres énergies"/>
    <s v="Achat carburation Mr EVINA"/>
    <x v="12"/>
    <n v="21186"/>
  </r>
  <r>
    <x v="0"/>
    <d v="2024-01-16T00:00:00"/>
    <s v="ACHCP"/>
    <n v="605300"/>
    <s v="Fourniture non stockables-Autres énergies"/>
    <s v="Achat carburation Mr EVINA"/>
    <x v="12"/>
    <n v="25464"/>
  </r>
  <r>
    <x v="0"/>
    <d v="2024-01-16T00:00:00"/>
    <s v="ACHCP"/>
    <n v="605300"/>
    <s v="Fourniture non stockables-Autres énergies"/>
    <s v="Achat carburation véhicul Jean Bosco"/>
    <x v="1"/>
    <n v="25464"/>
  </r>
  <r>
    <x v="0"/>
    <d v="2024-01-16T00:00:00"/>
    <s v="ACHC"/>
    <n v="605300"/>
    <s v="Fourniture non stockables-Autres énergies"/>
    <s v="Achat de carburation véhicule GUIDI"/>
    <x v="18"/>
    <n v="35000"/>
  </r>
  <r>
    <x v="0"/>
    <d v="2024-01-16T00:00:00"/>
    <s v="ACHB"/>
    <n v="605500"/>
    <s v="Fournitures de bureau non stockables"/>
    <s v="ACHAT DE CARTOUCHES D'ENCRE"/>
    <x v="13"/>
    <n v="240000"/>
  </r>
  <r>
    <x v="0"/>
    <d v="2024-01-16T00:00:00"/>
    <s v="REM"/>
    <n v="637200"/>
    <s v="Personnel détaché ou prêté à l'entité"/>
    <s v="ALLOCATIONS ET PRIMES AREL JANVIER 2024"/>
    <x v="25"/>
    <n v="450000"/>
  </r>
  <r>
    <x v="0"/>
    <d v="2024-01-16T00:00:00"/>
    <s v="REM"/>
    <n v="637200"/>
    <s v="Personnel détaché ou prêté à l'entité"/>
    <s v="ALLOCATIONS ET PRIMES AUBENAS JANV 2024"/>
    <x v="26"/>
    <n v="150000"/>
  </r>
  <r>
    <x v="0"/>
    <d v="2024-01-16T00:00:00"/>
    <s v="REM"/>
    <n v="637200"/>
    <s v="Personnel détaché ou prêté à l'entité"/>
    <s v="ALLOCATIONS ET PRIMES HERMINE JANV 2024"/>
    <x v="27"/>
    <n v="50000"/>
  </r>
  <r>
    <x v="0"/>
    <d v="2024-01-16T00:00:00"/>
    <s v="REM"/>
    <n v="637200"/>
    <s v="Personnel détaché ou prêté à l'entité"/>
    <s v="ALLOCATIONS ET PRIMES KEVIN JANV 2024"/>
    <x v="28"/>
    <n v="450000"/>
  </r>
  <r>
    <x v="0"/>
    <d v="2024-01-16T00:00:00"/>
    <s v="REM"/>
    <n v="637200"/>
    <s v="Personnel détaché ou prêté à l'entité"/>
    <s v="ALLOCATIONS ET PRIMES KISITO JANV 2024"/>
    <x v="29"/>
    <n v="450000"/>
  </r>
  <r>
    <x v="0"/>
    <d v="2024-01-16T00:00:00"/>
    <s v="REM"/>
    <n v="637200"/>
    <s v="Personnel détaché ou prêté à l'entité"/>
    <s v="ALLOCATIONS ET PRIMES WILFRID JANV 2024"/>
    <x v="30"/>
    <n v="450000"/>
  </r>
  <r>
    <x v="0"/>
    <d v="2024-01-16T00:00:00"/>
    <s v="ACHB"/>
    <n v="632500"/>
    <s v="Frais d'acte et de contentieux"/>
    <s v="CAUTION DE RAPPATRIEMENT JEAN BOSCO"/>
    <x v="31"/>
    <n v="350000"/>
  </r>
  <r>
    <x v="0"/>
    <d v="2024-01-16T00:00:00"/>
    <s v="PREST-B"/>
    <n v="605700"/>
    <s v="Achat de prestations de services"/>
    <s v="FACT MSA PARAKOU JANV 2024"/>
    <x v="4"/>
    <n v="240000"/>
  </r>
  <r>
    <x v="0"/>
    <d v="2024-01-16T00:00:00"/>
    <s v="ACHC"/>
    <n v="628800"/>
    <s v="Autres frais de telecommunication"/>
    <s v="Frais de recharge internet pour GUIDI"/>
    <x v="6"/>
    <n v="13136"/>
  </r>
  <r>
    <x v="0"/>
    <d v="2024-01-16T00:00:00"/>
    <s v="ACHCP"/>
    <n v="658800"/>
    <s v="Autres charges diverses"/>
    <s v="Frais d'entretien de véhicule de Amine"/>
    <x v="32"/>
    <n v="2"/>
  </r>
  <r>
    <x v="0"/>
    <d v="2024-01-16T00:00:00"/>
    <s v="ACHCP"/>
    <n v="646200"/>
    <s v="Droit de timbres"/>
    <s v="Frais d'entretien de véhicule de Amine"/>
    <x v="32"/>
    <n v="130"/>
  </r>
  <r>
    <x v="0"/>
    <d v="2024-01-16T00:00:00"/>
    <s v="ACHCP"/>
    <n v="624200"/>
    <s v="Entretiens et réparation des biens mobiliers"/>
    <s v="Frais d'entretien de véhicule de Amine"/>
    <x v="32"/>
    <n v="117299"/>
  </r>
  <r>
    <x v="0"/>
    <d v="2024-01-16T00:00:00"/>
    <s v="REM"/>
    <n v="632700"/>
    <s v="Rémunération des autres prestataires de service"/>
    <s v="REMUNERATION TOVIHO JANVIER 2024"/>
    <x v="33"/>
    <n v="120000"/>
  </r>
  <r>
    <x v="0"/>
    <d v="2024-01-17T00:00:00"/>
    <s v="LOYER"/>
    <n v="622200"/>
    <s v="Location de bâtiments"/>
    <s v="FACT LOYER NOV23-JANV24 BUREAU PKOU"/>
    <x v="34"/>
    <n v="1200000"/>
  </r>
  <r>
    <x v="0"/>
    <d v="2024-01-17T00:00:00"/>
    <s v="PREST-CP"/>
    <n v="624100"/>
    <s v="Entretiens et réparations des biens immobiliers"/>
    <s v="Frais de réalisation porte rideau burea"/>
    <x v="35"/>
    <n v="12000"/>
  </r>
  <r>
    <x v="0"/>
    <d v="2024-01-17T00:00:00"/>
    <s v="CAIP"/>
    <n v="658800"/>
    <s v="Autres charges diverses"/>
    <s v="Règlt soneb bureau + appart Evina Jean"/>
    <x v="9"/>
    <n v="2"/>
  </r>
  <r>
    <x v="0"/>
    <d v="2024-01-18T00:00:00"/>
    <s v="ACHCP"/>
    <n v="605101"/>
    <s v="EAU EMBALLE"/>
    <s v="Achat de pack d'eau bureau Parakou"/>
    <x v="2"/>
    <n v="2000"/>
  </r>
  <r>
    <x v="0"/>
    <d v="2024-01-18T00:00:00"/>
    <s v="ACHCP"/>
    <n v="605300"/>
    <s v="Fourniture non stockables-Autres énergies"/>
    <s v="Frais de carburation  EVINA"/>
    <x v="12"/>
    <n v="21221"/>
  </r>
  <r>
    <x v="0"/>
    <d v="2024-01-18T00:00:00"/>
    <s v="ACHCP"/>
    <n v="618103"/>
    <s v="Frais de péage et de parking"/>
    <s v="Frais de péage EVINA"/>
    <x v="2"/>
    <n v="5000"/>
  </r>
  <r>
    <x v="0"/>
    <d v="2024-01-18T00:00:00"/>
    <s v="ACHC"/>
    <n v="616000"/>
    <s v="Transport de plis"/>
    <s v="Frais d'envoi carton d'encre à Parakou"/>
    <x v="36"/>
    <n v="2000"/>
  </r>
  <r>
    <x v="0"/>
    <d v="2024-01-19T00:00:00"/>
    <s v="ACHCP"/>
    <n v="605200"/>
    <s v="SBEE"/>
    <s v="Facture novembre appart Evina"/>
    <x v="37"/>
    <n v="51689"/>
  </r>
  <r>
    <x v="0"/>
    <d v="2024-01-19T00:00:00"/>
    <s v="ACHCP"/>
    <n v="605200"/>
    <s v="SBEE"/>
    <s v="Facture novembre bureau PARAKOU"/>
    <x v="38"/>
    <n v="148537"/>
  </r>
  <r>
    <x v="0"/>
    <d v="2024-01-19T00:00:00"/>
    <s v="ACHCP"/>
    <n v="605300"/>
    <s v="Fourniture non stockables-Autres énergies"/>
    <s v="Frais de carburation Amine"/>
    <x v="0"/>
    <n v="25464"/>
  </r>
  <r>
    <x v="0"/>
    <d v="2024-01-22T00:00:00"/>
    <s v="ACHCP"/>
    <n v="605300"/>
    <s v="Fourniture non stockables-Autres énergies"/>
    <s v="Achat de carburation Evina véhicule"/>
    <x v="12"/>
    <n v="25464"/>
  </r>
  <r>
    <x v="0"/>
    <d v="2024-01-22T00:00:00"/>
    <s v="ACHCP"/>
    <n v="605101"/>
    <s v="EAU EMBALLE"/>
    <s v="Achat de pack d'eau bureau Parakou"/>
    <x v="2"/>
    <n v="2000"/>
  </r>
  <r>
    <x v="0"/>
    <d v="2024-01-23T00:00:00"/>
    <s v="ACHCP"/>
    <n v="624200"/>
    <s v="Entretiens et réparation des biens mobiliers"/>
    <s v="Achat de vidange + entretien vehicule Evina"/>
    <x v="32"/>
    <n v="117216"/>
  </r>
  <r>
    <x v="0"/>
    <d v="2024-01-23T00:00:00"/>
    <s v="ACHCP"/>
    <n v="646200"/>
    <s v="Droit de timbres"/>
    <s v="Achat de vidange + entretien vehicule Evina"/>
    <x v="32"/>
    <n v="130"/>
  </r>
  <r>
    <x v="0"/>
    <d v="2024-01-23T00:00:00"/>
    <s v="ACHCP"/>
    <n v="605300"/>
    <s v="Fourniture non stockables-Autres énergies"/>
    <s v="Carburation Jean Bosco"/>
    <x v="1"/>
    <n v="25424"/>
  </r>
  <r>
    <x v="0"/>
    <d v="2024-01-23T00:00:00"/>
    <s v="ACHCP"/>
    <n v="605300"/>
    <s v="Fourniture non stockables-Autres énergies"/>
    <s v="Carburation vehicul Amine"/>
    <x v="0"/>
    <n v="16976"/>
  </r>
  <r>
    <x v="0"/>
    <d v="2024-01-25T00:00:00"/>
    <s v="ACHCP"/>
    <n v="605300"/>
    <s v="Fourniture non stockables-Autres énergies"/>
    <s v="Carburation Jean Bosco"/>
    <x v="1"/>
    <n v="24698"/>
  </r>
  <r>
    <x v="0"/>
    <d v="2024-01-25T00:00:00"/>
    <s v="PREST-B"/>
    <n v="624200"/>
    <s v="Entretiens et réparation des biens mobiliers"/>
    <s v="FACT ENTRETIEN VEHICULE M. GUIDI"/>
    <x v="32"/>
    <n v="113415"/>
  </r>
  <r>
    <x v="0"/>
    <d v="2024-01-25T00:00:00"/>
    <s v="BOA"/>
    <n v="631800"/>
    <s v="Frais Bancaires"/>
    <s v="PMT CAUTION DE RAPATRIEMENT J-B"/>
    <x v="31"/>
    <n v="5500"/>
  </r>
  <r>
    <x v="0"/>
    <d v="2024-01-26T00:00:00"/>
    <s v="IMMO"/>
    <n v="244701"/>
    <s v="Equipement logement"/>
    <s v="Achat de four pour EVINA"/>
    <x v="39"/>
    <n v="125000"/>
  </r>
  <r>
    <x v="0"/>
    <d v="2024-01-26T00:00:00"/>
    <s v="IMMO"/>
    <n v="605600"/>
    <s v="Achat de petit matériel et outillage"/>
    <s v="Achat de régulateur pour EVINA"/>
    <x v="39"/>
    <n v="15000"/>
  </r>
  <r>
    <x v="0"/>
    <d v="2024-01-26T00:00:00"/>
    <s v="CAIP"/>
    <n v="658800"/>
    <s v="Autres charges diverses"/>
    <s v="Règlt frais de vidange véhicule Evina"/>
    <x v="32"/>
    <n v="2"/>
  </r>
  <r>
    <x v="0"/>
    <d v="2024-01-29T00:00:00"/>
    <s v="ACHCP"/>
    <n v="605300"/>
    <s v="Fourniture non stockables-Autres énergies"/>
    <s v="Carburation  de Amine"/>
    <x v="0"/>
    <n v="25464"/>
  </r>
  <r>
    <x v="0"/>
    <d v="2024-01-29T00:00:00"/>
    <s v="ACHCP"/>
    <n v="605300"/>
    <s v="Fourniture non stockables-Autres énergies"/>
    <s v="Carburation  de Evina"/>
    <x v="12"/>
    <n v="25464"/>
  </r>
  <r>
    <x v="0"/>
    <d v="2024-01-29T00:00:00"/>
    <s v="ACHCP"/>
    <n v="618103"/>
    <s v="Frais de péage et de parking"/>
    <s v="Carburation  et péages de Evina"/>
    <x v="12"/>
    <n v="2000"/>
  </r>
  <r>
    <x v="0"/>
    <d v="2024-01-29T00:00:00"/>
    <s v="ACHCP"/>
    <n v="605300"/>
    <s v="Fourniture non stockables-Autres énergies"/>
    <s v="Carburation  et péages de Evina"/>
    <x v="12"/>
    <n v="16949"/>
  </r>
  <r>
    <x v="0"/>
    <d v="2024-01-29T00:00:00"/>
    <s v="ACHCP"/>
    <n v="605100"/>
    <s v="SONEB"/>
    <s v="Facture nov et déc appart Jean Bosco"/>
    <x v="9"/>
    <n v="4428"/>
  </r>
  <r>
    <x v="0"/>
    <d v="2024-01-29T00:00:00"/>
    <s v="ACHCP"/>
    <n v="658800"/>
    <s v="Autres charges diverses"/>
    <s v="Facture nov et déc appart Jean Bosco"/>
    <x v="9"/>
    <n v="1"/>
  </r>
  <r>
    <x v="0"/>
    <d v="2024-01-29T00:00:00"/>
    <s v="ACHCP"/>
    <n v="605200"/>
    <s v="SBEE"/>
    <s v="Facture SBEE appart Jean Bosco"/>
    <x v="37"/>
    <n v="42614"/>
  </r>
  <r>
    <x v="0"/>
    <d v="2024-01-29T00:00:00"/>
    <s v="ACHC"/>
    <n v="638400"/>
    <s v="Frais de mission"/>
    <s v="Frais de mission  Parakou de Mr GUIDI"/>
    <x v="40"/>
    <n v="151037"/>
  </r>
  <r>
    <x v="0"/>
    <d v="2024-01-29T00:00:00"/>
    <s v="ACHCP"/>
    <n v="618103"/>
    <s v="Frais de péage et de parking"/>
    <s v="Frais de péage Amine"/>
    <x v="2"/>
    <n v="4000"/>
  </r>
  <r>
    <x v="0"/>
    <d v="2024-01-29T00:00:00"/>
    <s v="LOYER"/>
    <n v="622200"/>
    <s v="Location de bâtiments"/>
    <s v="LOYER FEV-AVRIL 2024 APPART JEAN BOSCO"/>
    <x v="41"/>
    <n v="900000"/>
  </r>
  <r>
    <x v="0"/>
    <d v="2024-01-29T00:00:00"/>
    <s v="ACHCP"/>
    <n v="618103"/>
    <s v="Frais de péage et de parking"/>
    <s v="Péages Jean Bosco"/>
    <x v="2"/>
    <n v="8000"/>
  </r>
  <r>
    <x v="0"/>
    <d v="2024-01-29T00:00:00"/>
    <s v="ACHCP"/>
    <n v="624200"/>
    <s v="Entretiens et réparation des biens mobiliers"/>
    <s v="Vidange véhicule Jean Bosco"/>
    <x v="32"/>
    <n v="117213"/>
  </r>
  <r>
    <x v="0"/>
    <d v="2024-01-29T00:00:00"/>
    <s v="ACHCP"/>
    <n v="646200"/>
    <s v="Droit de timbres"/>
    <s v="Vidange véhicule Jean Bosco"/>
    <x v="32"/>
    <n v="130"/>
  </r>
  <r>
    <x v="0"/>
    <d v="2024-01-30T00:00:00"/>
    <s v="PREST-CP"/>
    <n v="605700"/>
    <s v="Achat de prestations de services"/>
    <s v="Fact ramassage ordure de janvier bureau"/>
    <x v="5"/>
    <n v="5000"/>
  </r>
  <r>
    <x v="1"/>
    <d v="2024-02-01T00:00:00"/>
    <s v="ACHCP"/>
    <n v="605300"/>
    <s v="Fourniture non stockables-Autres énergies"/>
    <s v="Achat de carburant Mr EVINA"/>
    <x v="12"/>
    <n v="25464"/>
  </r>
  <r>
    <x v="1"/>
    <d v="2024-02-01T00:00:00"/>
    <s v="ACHCP"/>
    <n v="605500"/>
    <s v="Fournitures de bureau non stockables"/>
    <s v="Achat de papier RAM bureau PARAKOU"/>
    <x v="13"/>
    <n v="75500"/>
  </r>
  <r>
    <x v="1"/>
    <d v="2024-02-01T00:00:00"/>
    <s v="ACHCP"/>
    <n v="605300"/>
    <s v="Fourniture non stockables-Autres énergies"/>
    <s v="Acht de carburant Mr AMINE"/>
    <x v="0"/>
    <n v="25464"/>
  </r>
  <r>
    <x v="1"/>
    <d v="2024-02-01T00:00:00"/>
    <s v="ACHCP"/>
    <n v="605300"/>
    <s v="Fourniture non stockables-Autres énergies"/>
    <s v="Acht de carbution véhi Jean Bosco"/>
    <x v="1"/>
    <n v="25424"/>
  </r>
  <r>
    <x v="1"/>
    <d v="2024-02-01T00:00:00"/>
    <s v="ACHCP"/>
    <n v="618103"/>
    <s v="Frais de péage et de parking"/>
    <s v="Frais de péage Jean Bosco"/>
    <x v="2"/>
    <n v="2000"/>
  </r>
  <r>
    <x v="1"/>
    <d v="2024-02-01T00:00:00"/>
    <s v="ACHCP"/>
    <n v="618103"/>
    <s v="Frais de péage et de parking"/>
    <s v="Frais de péage Mr EVINA Felicien"/>
    <x v="2"/>
    <n v="4000"/>
  </r>
  <r>
    <x v="1"/>
    <d v="2024-02-01T00:00:00"/>
    <s v="PREST-CP"/>
    <n v="605700"/>
    <s v="Achat de prestations de services"/>
    <s v="Prestation de janvier 2024 de Clarisse"/>
    <x v="5"/>
    <n v="52000"/>
  </r>
  <r>
    <x v="1"/>
    <d v="2024-02-02T00:00:00"/>
    <s v="ACHC"/>
    <n v="638400"/>
    <s v="Frais de mission"/>
    <s v="Frais mission TOVIHO conduire DP Parako"/>
    <x v="16"/>
    <n v="100000"/>
  </r>
  <r>
    <x v="1"/>
    <d v="2024-02-03T00:00:00"/>
    <s v="IMMO"/>
    <n v="605600"/>
    <s v="Achat de petit matériel et outillage"/>
    <s v="ACHAT DE 04 CHAISES BUREAU PARAKOU"/>
    <x v="42"/>
    <n v="80000"/>
  </r>
  <r>
    <x v="1"/>
    <d v="2024-02-03T00:00:00"/>
    <s v="IMMO"/>
    <n v="605600"/>
    <s v="Achat de petit matériel et outillage"/>
    <s v="ACHAT DE TABLE CIRCULAIRE BUREAU PARAKO"/>
    <x v="42"/>
    <n v="55000"/>
  </r>
  <r>
    <x v="1"/>
    <d v="2024-02-05T00:00:00"/>
    <s v="ACHCP"/>
    <n v="605600"/>
    <s v="Achat de petit matériel et outillage"/>
    <s v="Achat de rallonge bureau Parakou"/>
    <x v="13"/>
    <n v="2119"/>
  </r>
  <r>
    <x v="1"/>
    <d v="2024-02-05T00:00:00"/>
    <s v="IMMO"/>
    <n v="605600"/>
    <s v="Achat de petit matériel et outillage"/>
    <s v="ACHAT DE RIDEAU ET POT DE FLEUR PKOU"/>
    <x v="42"/>
    <n v="58500"/>
  </r>
  <r>
    <x v="1"/>
    <d v="2024-02-05T00:00:00"/>
    <s v="ACHC"/>
    <n v="638400"/>
    <s v="Frais de mission"/>
    <s v="Frais mission chauff Ciano conduir  PDG"/>
    <x v="14"/>
    <n v="50000"/>
  </r>
  <r>
    <x v="1"/>
    <d v="2024-02-06T00:00:00"/>
    <s v="ACHCP"/>
    <n v="605101"/>
    <s v="EAU EMBALLE"/>
    <s v="Achat de 2 packs d'eau bureau Parakou"/>
    <x v="2"/>
    <n v="3200"/>
  </r>
  <r>
    <x v="1"/>
    <d v="2024-02-06T00:00:00"/>
    <s v="ACHCP"/>
    <n v="628800"/>
    <s v="Autres frais de telecommunication"/>
    <s v="Achat recharge internet pockets Aubenas"/>
    <x v="6"/>
    <n v="15000"/>
  </r>
  <r>
    <x v="1"/>
    <d v="2024-02-06T00:00:00"/>
    <s v="ACHCP"/>
    <n v="628800"/>
    <s v="Autres frais de telecommunication"/>
    <s v="Achat recharge internet pockets Hermine"/>
    <x v="6"/>
    <n v="15000"/>
  </r>
  <r>
    <x v="1"/>
    <d v="2024-02-06T00:00:00"/>
    <s v="ACHCP"/>
    <n v="628800"/>
    <s v="Autres frais de telecommunication"/>
    <s v="Achat recharge internet pockets Kévin"/>
    <x v="6"/>
    <n v="15000"/>
  </r>
  <r>
    <x v="1"/>
    <d v="2024-02-06T00:00:00"/>
    <s v="ACHCP"/>
    <n v="628800"/>
    <s v="Autres frais de telecommunication"/>
    <s v="Achat recharge internet pockets Kisito"/>
    <x v="6"/>
    <n v="15000"/>
  </r>
  <r>
    <x v="1"/>
    <d v="2024-02-06T00:00:00"/>
    <s v="ACHCP"/>
    <n v="628800"/>
    <s v="Autres frais de telecommunication"/>
    <s v="Achat recharge internet pockets Wilfrid"/>
    <x v="6"/>
    <n v="15000"/>
  </r>
  <r>
    <x v="1"/>
    <d v="2024-02-06T00:00:00"/>
    <s v="PREST-CP"/>
    <n v="605700"/>
    <s v="Achat de prestations de services"/>
    <s v="Frais de copie de 2 clés salle reunion"/>
    <x v="13"/>
    <n v="3000"/>
  </r>
  <r>
    <x v="1"/>
    <d v="2024-02-06T00:00:00"/>
    <s v="ACHCP"/>
    <n v="628800"/>
    <s v="Autres frais de telecommunication"/>
    <s v="Recharge internet pocket wifis  JB"/>
    <x v="6"/>
    <n v="15000"/>
  </r>
  <r>
    <x v="1"/>
    <d v="2024-02-06T00:00:00"/>
    <s v="ACHCP"/>
    <n v="628800"/>
    <s v="Autres frais de telecommunication"/>
    <s v="Recharge internet pocket wifis AMINE"/>
    <x v="6"/>
    <n v="15000"/>
  </r>
  <r>
    <x v="1"/>
    <d v="2024-02-06T00:00:00"/>
    <s v="ACHCP"/>
    <n v="628800"/>
    <s v="Autres frais de telecommunication"/>
    <s v="Recharge internet pocket wifis AREL"/>
    <x v="6"/>
    <n v="15000"/>
  </r>
  <r>
    <x v="1"/>
    <d v="2024-02-07T00:00:00"/>
    <s v="ACHCP"/>
    <n v="605300"/>
    <s v="Fourniture non stockables-Autres énergies"/>
    <s v="Achat carburation véhicule AMINE"/>
    <x v="0"/>
    <n v="21186"/>
  </r>
  <r>
    <x v="1"/>
    <d v="2024-02-07T00:00:00"/>
    <s v="ACHCP"/>
    <n v="638300"/>
    <s v="Réceptions"/>
    <s v="Achat de boisson pour le diner du 05/02"/>
    <x v="2"/>
    <n v="28814"/>
  </r>
  <r>
    <x v="1"/>
    <d v="2024-02-07T00:00:00"/>
    <s v="ACHCP"/>
    <n v="638300"/>
    <s v="Réceptions"/>
    <s v="Fact Diner pour 02 personnes du 05/02"/>
    <x v="2"/>
    <n v="73729"/>
  </r>
  <r>
    <x v="1"/>
    <d v="2024-02-07T00:00:00"/>
    <s v="ACHCP"/>
    <n v="638300"/>
    <s v="Réceptions"/>
    <s v="Fact Diner pour 07 personnes du 05/02"/>
    <x v="2"/>
    <n v="80085"/>
  </r>
  <r>
    <x v="1"/>
    <d v="2024-02-07T00:00:00"/>
    <s v="ACHCP"/>
    <n v="638300"/>
    <s v="Réceptions"/>
    <s v="Fact Diner pour 07 personnes du 05/02"/>
    <x v="2"/>
    <n v="80085"/>
  </r>
  <r>
    <x v="1"/>
    <d v="2024-02-07T00:00:00"/>
    <s v="ACHCP"/>
    <n v="618103"/>
    <s v="Frais de péage et de parking"/>
    <s v="Frais de péage AMINE"/>
    <x v="2"/>
    <n v="3000"/>
  </r>
  <r>
    <x v="1"/>
    <d v="2024-02-08T00:00:00"/>
    <s v="LOYER"/>
    <n v="622200"/>
    <s v="Location de bâtiments"/>
    <s v="LOYER FEV2024-AVRIL2024 BUREAU PARAKOU"/>
    <x v="34"/>
    <n v="1200000"/>
  </r>
  <r>
    <x v="1"/>
    <d v="2024-02-08T00:00:00"/>
    <s v="ACHCP"/>
    <n v="628800"/>
    <s v="Autres frais de telecommunication"/>
    <s v="Recharge internet pocket wifis EVINA"/>
    <x v="6"/>
    <n v="12797"/>
  </r>
  <r>
    <x v="1"/>
    <d v="2024-02-09T00:00:00"/>
    <s v="ACHCP"/>
    <n v="605300"/>
    <s v="Fourniture non stockables-Autres énergies"/>
    <s v="Acht carbur véhicul de Mr AMINE"/>
    <x v="0"/>
    <n v="25464"/>
  </r>
  <r>
    <x v="1"/>
    <d v="2024-02-09T00:00:00"/>
    <s v="ACHCP"/>
    <n v="605300"/>
    <s v="Fourniture non stockables-Autres énergies"/>
    <s v="Acht carbur véhicul de Mr EVINA"/>
    <x v="12"/>
    <n v="25464"/>
  </r>
  <r>
    <x v="1"/>
    <d v="2024-02-09T00:00:00"/>
    <s v="ACHCP"/>
    <n v="605300"/>
    <s v="Fourniture non stockables-Autres énergies"/>
    <s v="Acht carbur véhicul Jean Bosco voy Cot"/>
    <x v="1"/>
    <n v="49194"/>
  </r>
  <r>
    <x v="1"/>
    <d v="2024-02-09T00:00:00"/>
    <s v="ACHCP"/>
    <n v="618103"/>
    <s v="Frais de péage et de parking"/>
    <s v="Frais de péage Jean Bosco voy Cot"/>
    <x v="2"/>
    <n v="1000"/>
  </r>
  <r>
    <x v="1"/>
    <d v="2024-02-09T00:00:00"/>
    <s v="ACHCP"/>
    <n v="605200"/>
    <s v="SBEE"/>
    <s v="RECHARGE SBEE APPART M. AMINE"/>
    <x v="37"/>
    <n v="34092"/>
  </r>
  <r>
    <x v="1"/>
    <d v="2024-02-09T00:00:00"/>
    <s v="REM"/>
    <n v="632700"/>
    <s v="Rémunération des autres prestataires de service"/>
    <s v="REMUNERATION JEAN-BOSCO FEVRIER 2024"/>
    <x v="17"/>
    <n v="1900000"/>
  </r>
  <r>
    <x v="1"/>
    <d v="2024-02-10T00:00:00"/>
    <s v="ACHCP"/>
    <n v="605100"/>
    <s v="SONEB"/>
    <s v="Facture SBEE décembre appart EVINA"/>
    <x v="37"/>
    <n v="32988"/>
  </r>
  <r>
    <x v="1"/>
    <d v="2024-02-12T00:00:00"/>
    <s v="ACHCP"/>
    <n v="628800"/>
    <s v="Autres frais de telecommunication"/>
    <s v="Achat forfait internet janv bureau Para"/>
    <x v="6"/>
    <n v="32439"/>
  </r>
  <r>
    <x v="1"/>
    <d v="2024-02-12T00:00:00"/>
    <s v="ACHCP"/>
    <n v="648000"/>
    <s v="Autres Impôts et Taxes"/>
    <s v="Achat forfait internet janv bureau Para"/>
    <x v="6"/>
    <n v="1622"/>
  </r>
  <r>
    <x v="1"/>
    <d v="2024-02-12T00:00:00"/>
    <s v="ACHCP"/>
    <n v="605100"/>
    <s v="SONEB"/>
    <s v="Fact SONEB bureau décembre 2023"/>
    <x v="8"/>
    <n v="5385"/>
  </r>
  <r>
    <x v="1"/>
    <d v="2024-02-12T00:00:00"/>
    <s v="ACHCP"/>
    <n v="605100"/>
    <s v="SONEB"/>
    <s v="Fact SONEB décembre appart EVINA"/>
    <x v="9"/>
    <n v="8103"/>
  </r>
  <r>
    <x v="1"/>
    <d v="2024-02-12T00:00:00"/>
    <s v="ACHC"/>
    <n v="638400"/>
    <s v="Frais de mission"/>
    <s v="Frais mission DATCHE pr conduire Jean B"/>
    <x v="14"/>
    <n v="50000"/>
  </r>
  <r>
    <x v="1"/>
    <d v="2024-02-12T00:00:00"/>
    <s v="ACHC"/>
    <n v="638400"/>
    <s v="Frais de mission"/>
    <s v="Frais mission JB établisst CIP a son épouse"/>
    <x v="15"/>
    <n v="80000"/>
  </r>
  <r>
    <x v="1"/>
    <d v="2024-02-12T00:00:00"/>
    <s v="CAIP"/>
    <n v="658800"/>
    <s v="Autres charges diverses"/>
    <s v="Règlt des frais soneb bureau décem 2023"/>
    <x v="9"/>
    <n v="1"/>
  </r>
  <r>
    <x v="1"/>
    <d v="2024-02-12T00:00:00"/>
    <s v="CAIP"/>
    <n v="658800"/>
    <s v="Autres charges diverses"/>
    <s v="Règlt fact sbee déc appart appart EVINA"/>
    <x v="32"/>
    <n v="2"/>
  </r>
  <r>
    <x v="1"/>
    <d v="2024-02-12T00:00:00"/>
    <s v="REM"/>
    <n v="632700"/>
    <s v="Rémunération des autres prestataires de service"/>
    <s v="REMUNERATION EVINA FEVRIER 2024"/>
    <x v="20"/>
    <n v="1700000"/>
  </r>
  <r>
    <x v="1"/>
    <d v="2024-02-13T00:00:00"/>
    <s v="ACHC"/>
    <n v="632500"/>
    <s v="Frais d'acte et de contentieux"/>
    <s v="20% Caution de rappatriement epse J-B"/>
    <x v="31"/>
    <n v="70000"/>
  </r>
  <r>
    <x v="1"/>
    <d v="2024-02-13T00:00:00"/>
    <s v="IMMO"/>
    <n v="605600"/>
    <s v="Achat de petit matériel et outillage"/>
    <s v="Achat de trois rideau bureau Parakou"/>
    <x v="42"/>
    <n v="38500"/>
  </r>
  <r>
    <x v="1"/>
    <d v="2024-02-13T00:00:00"/>
    <s v="ACHC"/>
    <n v="632500"/>
    <s v="Frais d'acte et de contentieux"/>
    <s v="Carte de séjour temporai epse Jean-Bosc"/>
    <x v="31"/>
    <n v="100000"/>
  </r>
  <r>
    <x v="1"/>
    <d v="2024-02-13T00:00:00"/>
    <s v="PREST-B"/>
    <n v="605700"/>
    <s v="Achat de prestations de services"/>
    <s v="FACT AVANCE DE DEMARRAGE KALI CONCEPT"/>
    <x v="43"/>
    <n v="3240000"/>
  </r>
  <r>
    <x v="1"/>
    <d v="2024-02-13T00:00:00"/>
    <s v="REM"/>
    <n v="632700"/>
    <s v="Rémunération des autres prestataires de service"/>
    <s v="REMUNERATION ALFRED FEVRIER 2024"/>
    <x v="33"/>
    <n v="120000"/>
  </r>
  <r>
    <x v="1"/>
    <d v="2024-02-13T00:00:00"/>
    <s v="REM"/>
    <n v="632700"/>
    <s v="Rémunération des autres prestataires de service"/>
    <s v="REMUNERATION AMINE FEVRIER 2024"/>
    <x v="19"/>
    <n v="2625000"/>
  </r>
  <r>
    <x v="1"/>
    <d v="2024-02-13T00:00:00"/>
    <s v="ACHC"/>
    <n v="668400"/>
    <s v="Médécine du travail et pharmacie"/>
    <s v="Visite médicale epse Jean-Bosco"/>
    <x v="31"/>
    <n v="15000"/>
  </r>
  <r>
    <x v="1"/>
    <d v="2024-02-15T00:00:00"/>
    <s v="ACHCP"/>
    <n v="605300"/>
    <s v="Fourniture non stockables-Autres énergies"/>
    <s v="Achat carburant véhicul EVINA"/>
    <x v="12"/>
    <n v="8475"/>
  </r>
  <r>
    <x v="1"/>
    <d v="2024-02-15T00:00:00"/>
    <s v="ACHCP"/>
    <n v="605300"/>
    <s v="Fourniture non stockables-Autres énergies"/>
    <s v="Achat de carburant véhicul EVINA"/>
    <x v="12"/>
    <n v="25464"/>
  </r>
  <r>
    <x v="1"/>
    <d v="2024-02-15T00:00:00"/>
    <s v="ACHCP"/>
    <n v="618103"/>
    <s v="Frais de péage et de parking"/>
    <s v="Frais de péage véhicul EVINA"/>
    <x v="2"/>
    <n v="4000"/>
  </r>
  <r>
    <x v="1"/>
    <d v="2024-02-15T00:00:00"/>
    <s v="REM"/>
    <n v="632700"/>
    <s v="Rémunération des autres prestataires de service"/>
    <s v="REMUNERATION BOUKARI FEVRIER 2024"/>
    <x v="21"/>
    <n v="120000"/>
  </r>
  <r>
    <x v="1"/>
    <d v="2024-02-15T00:00:00"/>
    <s v="REM"/>
    <n v="632700"/>
    <s v="Rémunération des autres prestataires de service"/>
    <s v="REMUNERATION DATCHE FEVRIER 2024"/>
    <x v="22"/>
    <n v="120000"/>
  </r>
  <r>
    <x v="1"/>
    <d v="2024-02-15T00:00:00"/>
    <s v="REM"/>
    <n v="632700"/>
    <s v="Rémunération des autres prestataires de service"/>
    <s v="REMUNERATION JEANNOT FEVRIER 2024"/>
    <x v="24"/>
    <n v="120000"/>
  </r>
  <r>
    <x v="1"/>
    <d v="2024-02-16T00:00:00"/>
    <s v="ACHC"/>
    <n v="628800"/>
    <s v="Autres frais de telecommunication"/>
    <s v="Achat forfait internet M. GUIDI"/>
    <x v="6"/>
    <n v="13136"/>
  </r>
  <r>
    <x v="1"/>
    <d v="2024-02-18T00:00:00"/>
    <s v="REM"/>
    <n v="632700"/>
    <s v="Rémunération des autres prestataires de service"/>
    <s v="REMUNERATION GUIDI FEVRIER 2024"/>
    <x v="23"/>
    <n v="3100000"/>
  </r>
  <r>
    <x v="1"/>
    <d v="2024-02-19T00:00:00"/>
    <s v="ACHCP"/>
    <n v="605300"/>
    <s v="Fourniture non stockables-Autres énergies"/>
    <s v="Achat de carburant véhic Jean Bosco"/>
    <x v="1"/>
    <n v="25424"/>
  </r>
  <r>
    <x v="1"/>
    <d v="2024-02-19T00:00:00"/>
    <s v="REM"/>
    <n v="637200"/>
    <s v="Personnel détaché ou prêté à l'entité"/>
    <s v="ALLOCATIONS ET PRIMES AREL FEVRIER 2024"/>
    <x v="25"/>
    <n v="450000"/>
  </r>
  <r>
    <x v="1"/>
    <d v="2024-02-19T00:00:00"/>
    <s v="REM"/>
    <n v="637200"/>
    <s v="Personnel détaché ou prêté à l'entité"/>
    <s v="ALLOCATIONS ET PRIMES AUBENAS FEV 2024"/>
    <x v="26"/>
    <n v="150000"/>
  </r>
  <r>
    <x v="1"/>
    <d v="2024-02-19T00:00:00"/>
    <s v="REM"/>
    <n v="637200"/>
    <s v="Personnel détaché ou prêté à l'entité"/>
    <s v="ALLOCATIONS ET PRIMES KEVIN FEV 2024"/>
    <x v="28"/>
    <n v="450000"/>
  </r>
  <r>
    <x v="1"/>
    <d v="2024-02-19T00:00:00"/>
    <s v="REM"/>
    <n v="637200"/>
    <s v="Personnel détaché ou prêté à l'entité"/>
    <s v="ALLOCATIONS ET PRIMES KISITO FEV 2024"/>
    <x v="29"/>
    <n v="450000"/>
  </r>
  <r>
    <x v="1"/>
    <d v="2024-02-19T00:00:00"/>
    <s v="REM"/>
    <n v="637200"/>
    <s v="Personnel détaché ou prêté à l'entité"/>
    <s v="ALLOCATIONS ET PRIMES WILFRID FEV 2024"/>
    <x v="30"/>
    <n v="450000"/>
  </r>
  <r>
    <x v="1"/>
    <d v="2024-02-19T00:00:00"/>
    <s v="ACHC"/>
    <n v="638400"/>
    <s v="Frais de mission"/>
    <s v="Frais de mission Mr GUIDI sur Parakou"/>
    <x v="40"/>
    <n v="209886"/>
  </r>
  <r>
    <x v="1"/>
    <d v="2024-02-19T00:00:00"/>
    <s v="REM"/>
    <n v="637200"/>
    <s v="Personnel détaché ou prêté à l'entité"/>
    <s v="PRIME DE DEPLACEMENT HERMINE FEV 2024"/>
    <x v="27"/>
    <n v="50000"/>
  </r>
  <r>
    <x v="1"/>
    <d v="2024-02-20T00:00:00"/>
    <s v="ACHCP"/>
    <n v="605300"/>
    <s v="Fourniture non stockables-Autres énergies"/>
    <s v="Achat de carburant véhic AMINE"/>
    <x v="0"/>
    <n v="25464"/>
  </r>
  <r>
    <x v="1"/>
    <d v="2024-02-20T00:00:00"/>
    <s v="ACHB"/>
    <n v="618101"/>
    <s v="Billets d'avion"/>
    <s v="DIF TARIFAIRE BILLET AMINE JUIL 2023"/>
    <x v="3"/>
    <n v="119634"/>
  </r>
  <r>
    <x v="1"/>
    <d v="2024-02-20T00:00:00"/>
    <s v="ACHCP"/>
    <n v="618103"/>
    <s v="Frais de péage et de parking"/>
    <s v="Frais pége voyage EVINA"/>
    <x v="2"/>
    <n v="2000"/>
  </r>
  <r>
    <x v="1"/>
    <d v="2024-02-20T00:00:00"/>
    <s v="PREST-CP"/>
    <n v="605700"/>
    <s v="Achat de prestations de services"/>
    <s v="Prestation ramassage d'ordure fév 2024"/>
    <x v="5"/>
    <n v="5000"/>
  </r>
  <r>
    <x v="1"/>
    <d v="2024-02-21T00:00:00"/>
    <s v="ACHCP"/>
    <n v="605300"/>
    <s v="Fourniture non stockables-Autres énergies"/>
    <s v="Acht de carburant véhicul EVINA"/>
    <x v="12"/>
    <n v="25464"/>
  </r>
  <r>
    <x v="1"/>
    <d v="2024-02-21T00:00:00"/>
    <s v="ACHCP"/>
    <n v="618103"/>
    <s v="Frais de péage et de parking"/>
    <s v="Frais de péage voyage Mr AMINE"/>
    <x v="2"/>
    <n v="4000"/>
  </r>
  <r>
    <x v="1"/>
    <d v="2024-02-22T00:00:00"/>
    <s v="ACHCP"/>
    <n v="618103"/>
    <s v="Frais de péage et de parking"/>
    <s v="Frais de péage voyage Jean Bosco"/>
    <x v="2"/>
    <n v="4000"/>
  </r>
  <r>
    <x v="1"/>
    <d v="2024-02-22T00:00:00"/>
    <s v="ACHC"/>
    <n v="638400"/>
    <s v="Frais de mission"/>
    <s v="Frais mission chauffeur TOVIHO sur Para"/>
    <x v="16"/>
    <n v="75000"/>
  </r>
  <r>
    <x v="1"/>
    <d v="2024-02-23T00:00:00"/>
    <s v="ACHCP"/>
    <n v="605200"/>
    <s v="SBEE"/>
    <s v="Recharge SBEE Appartement Jean Bosco"/>
    <x v="37"/>
    <n v="42614"/>
  </r>
  <r>
    <x v="1"/>
    <d v="2024-02-26T00:00:00"/>
    <s v="ACHCP"/>
    <n v="618103"/>
    <s v="Frais de péage et de parking"/>
    <s v="Frais de péage voyage Amine"/>
    <x v="2"/>
    <n v="2000"/>
  </r>
  <r>
    <x v="1"/>
    <d v="2024-02-26T00:00:00"/>
    <s v="ACHCP"/>
    <n v="605200"/>
    <s v="SBEE"/>
    <s v="Recharge SBEE Appartement Amine"/>
    <x v="37"/>
    <n v="25574"/>
  </r>
  <r>
    <x v="1"/>
    <d v="2024-02-27T00:00:00"/>
    <s v="ACHCP"/>
    <n v="605300"/>
    <s v="Fourniture non stockables-Autres énergies"/>
    <s v="Achat carburation véhicule Mr Amine"/>
    <x v="0"/>
    <n v="25464"/>
  </r>
  <r>
    <x v="1"/>
    <d v="2024-02-28T00:00:00"/>
    <s v="ACHCP"/>
    <n v="605300"/>
    <s v="Fourniture non stockables-Autres énergies"/>
    <s v="Achat carburation véhicule de Mr Amine"/>
    <x v="0"/>
    <n v="25468"/>
  </r>
  <r>
    <x v="1"/>
    <d v="2024-02-28T00:00:00"/>
    <s v="ACHCP"/>
    <n v="605300"/>
    <s v="Fourniture non stockables-Autres énergies"/>
    <s v="Achat carburation véhicule de Mr Jean B"/>
    <x v="1"/>
    <n v="25424"/>
  </r>
  <r>
    <x v="1"/>
    <d v="2024-02-28T00:00:00"/>
    <s v="PREST-CP"/>
    <n v="605700"/>
    <s v="Achat de prestations de services"/>
    <s v="Fabrication de 02 bancs aux chauffeurs"/>
    <x v="42"/>
    <n v="30000"/>
  </r>
  <r>
    <x v="1"/>
    <d v="2024-02-28T00:00:00"/>
    <s v="ACHCP"/>
    <n v="638400"/>
    <s v="Frais de mission"/>
    <s v="FRAIS DE MISSION KOTA Mr KEVIN"/>
    <x v="15"/>
    <n v="40000"/>
  </r>
  <r>
    <x v="1"/>
    <d v="2024-02-28T00:00:00"/>
    <s v="ACHCP"/>
    <n v="638400"/>
    <s v="Frais de mission"/>
    <s v="FRAIS MISSION ADOSSOU CONDUIRE Mr EVINA"/>
    <x v="14"/>
    <n v="25000"/>
  </r>
  <r>
    <x v="1"/>
    <d v="2024-02-28T00:00:00"/>
    <s v="ACHC"/>
    <n v="638400"/>
    <s v="Frais de mission"/>
    <s v="Frais mission ALIANE travail à Cotonou"/>
    <x v="15"/>
    <n v="80000"/>
  </r>
  <r>
    <x v="1"/>
    <d v="2024-02-28T00:00:00"/>
    <s v="ACHC"/>
    <n v="638400"/>
    <s v="Frais de mission"/>
    <s v="Frais mission conduire ALIANE à Cotonou"/>
    <x v="14"/>
    <n v="50000"/>
  </r>
  <r>
    <x v="1"/>
    <d v="2024-02-28T00:00:00"/>
    <s v="ACHCP"/>
    <n v="638400"/>
    <s v="Frais de mission"/>
    <s v="FRAIS MISSION KOTA KOUANDE EVINA"/>
    <x v="15"/>
    <n v="40000"/>
  </r>
  <r>
    <x v="1"/>
    <d v="2024-02-29T00:00:00"/>
    <s v="ACHCP"/>
    <n v="605300"/>
    <s v="Fourniture non stockables-Autres énergies"/>
    <s v="ACHT CARBURATION VEHIC EVINA"/>
    <x v="12"/>
    <n v="25464"/>
  </r>
  <r>
    <x v="2"/>
    <d v="2024-03-01T00:00:00"/>
    <s v="ACHCP"/>
    <n v="605300"/>
    <s v="Fourniture non stockables-Autres énergies"/>
    <s v="Achat carburant véhicule de Mr Amine"/>
    <x v="0"/>
    <n v="7997"/>
  </r>
  <r>
    <x v="2"/>
    <d v="2024-03-01T00:00:00"/>
    <s v="ACHB"/>
    <n v="605500"/>
    <s v="Fournitures de bureau non stockables"/>
    <s v="Achat de cartouche d'encre bureau Pkou"/>
    <x v="13"/>
    <n v="480000"/>
  </r>
  <r>
    <x v="2"/>
    <d v="2024-03-01T00:00:00"/>
    <s v="PREST-B"/>
    <n v="605700"/>
    <s v="Achat de prestations de services"/>
    <s v="Fact 2e acompte KALI CONCEPT"/>
    <x v="43"/>
    <n v="5400000"/>
  </r>
  <r>
    <x v="2"/>
    <d v="2024-03-01T00:00:00"/>
    <s v="PREST-B"/>
    <n v="605700"/>
    <s v="Achat de prestations de services"/>
    <s v="Fact AXIAL Fév 2024 sur ADEOTI"/>
    <x v="10"/>
    <n v="3425000"/>
  </r>
  <r>
    <x v="2"/>
    <d v="2024-03-01T00:00:00"/>
    <s v="PREST-B"/>
    <n v="605700"/>
    <s v="Achat de prestations de services"/>
    <s v="Fact gardiennage MSA PKOU février 2024"/>
    <x v="4"/>
    <n v="240000"/>
  </r>
  <r>
    <x v="2"/>
    <d v="2024-03-01T00:00:00"/>
    <s v="ACHCP"/>
    <n v="605200"/>
    <s v="SBEE"/>
    <s v="Fact SBEE Janvier 2024 Appart EVINA"/>
    <x v="37"/>
    <n v="30761"/>
  </r>
  <r>
    <x v="2"/>
    <d v="2024-03-01T00:00:00"/>
    <s v="ACHCP"/>
    <n v="618103"/>
    <s v="Frais de péage et de parking"/>
    <s v="Frais de péage de Mr Amine"/>
    <x v="2"/>
    <n v="2000"/>
  </r>
  <r>
    <x v="2"/>
    <d v="2024-03-01T00:00:00"/>
    <s v="ACHCP"/>
    <n v="618103"/>
    <s v="Frais de péage et de parking"/>
    <s v="Frais de Péage EVINA pour KOTA KOUA"/>
    <x v="2"/>
    <n v="2000"/>
  </r>
  <r>
    <x v="2"/>
    <d v="2024-03-02T00:00:00"/>
    <s v="ACHCP"/>
    <n v="605300"/>
    <s v="Fourniture non stockables-Autres énergies"/>
    <s v="Achat de carburant EVINA pour KOTA KOUA"/>
    <x v="12"/>
    <n v="8488"/>
  </r>
  <r>
    <x v="2"/>
    <d v="2024-03-03T00:00:00"/>
    <s v="ACHCP"/>
    <n v="605100"/>
    <s v="SONEB"/>
    <s v="Fact SONEB Janv 2024 Bureau Parakou"/>
    <x v="8"/>
    <n v="4932"/>
  </r>
  <r>
    <x v="2"/>
    <d v="2024-03-04T00:00:00"/>
    <s v="ACHCP"/>
    <n v="605300"/>
    <s v="Fourniture non stockables-Autres énergies"/>
    <s v="Acht carburant véhicule Mr Amine"/>
    <x v="0"/>
    <n v="8488"/>
  </r>
  <r>
    <x v="2"/>
    <d v="2024-03-04T00:00:00"/>
    <s v="ACHCP"/>
    <n v="628800"/>
    <s v="Autres frais de telecommunication"/>
    <s v="Recharge internet Bureau Parakou"/>
    <x v="6"/>
    <n v="32439"/>
  </r>
  <r>
    <x v="2"/>
    <d v="2024-03-04T00:00:00"/>
    <s v="ACHCP"/>
    <n v="648000"/>
    <s v="Autres Impôts et Taxes"/>
    <s v="Recharge internet Bureau Parakou"/>
    <x v="6"/>
    <n v="1622"/>
  </r>
  <r>
    <x v="2"/>
    <d v="2024-03-04T00:00:00"/>
    <s v="CAIP"/>
    <n v="658800"/>
    <s v="Autres charges diverses"/>
    <s v="Règlement carburation véhicule AMINE"/>
    <x v="12"/>
    <n v="4"/>
  </r>
  <r>
    <x v="2"/>
    <d v="2024-03-05T00:00:00"/>
    <s v="ACHCP"/>
    <n v="605300"/>
    <s v="Fourniture non stockables-Autres énergies"/>
    <s v="Achat de carburant EVINA pour N'DALI"/>
    <x v="12"/>
    <n v="8488"/>
  </r>
  <r>
    <x v="2"/>
    <d v="2024-03-05T00:00:00"/>
    <s v="ACHCP"/>
    <n v="638400"/>
    <s v="Frais de mission"/>
    <s v="Frais de mission EVINA pour Natitingou"/>
    <x v="15"/>
    <n v="40000"/>
  </r>
  <r>
    <x v="2"/>
    <d v="2024-03-05T00:00:00"/>
    <s v="ACHCP"/>
    <n v="638400"/>
    <s v="Frais de mission"/>
    <s v="Frais de mission Jeannot pou Natitingou"/>
    <x v="14"/>
    <n v="25000"/>
  </r>
  <r>
    <x v="2"/>
    <d v="2024-03-05T00:00:00"/>
    <s v="ACHCP"/>
    <n v="638400"/>
    <s v="Frais de mission"/>
    <s v="Frais de mission Kévin pour Natitingou"/>
    <x v="15"/>
    <n v="40000"/>
  </r>
  <r>
    <x v="2"/>
    <d v="2024-03-05T00:00:00"/>
    <s v="ACHCP"/>
    <n v="618103"/>
    <s v="Frais de péage et de parking"/>
    <s v="Frais de péage EVINA pour N'DALI"/>
    <x v="2"/>
    <n v="2000"/>
  </r>
  <r>
    <x v="2"/>
    <d v="2024-03-05T00:00:00"/>
    <s v="CAIP"/>
    <n v="658800"/>
    <s v="Autres charges diverses"/>
    <s v="Rgt Fact SONEB Janv 2024 bureau parakou"/>
    <x v="8"/>
    <n v="1"/>
  </r>
  <r>
    <x v="2"/>
    <d v="2024-03-05T00:00:00"/>
    <s v="CAIP"/>
    <n v="658800"/>
    <s v="Autres charges diverses"/>
    <s v="Rgt Fact SONEB Janv 2024 EVINA"/>
    <x v="9"/>
    <n v="1"/>
  </r>
  <r>
    <x v="2"/>
    <d v="2024-03-06T00:00:00"/>
    <s v="ACHCP"/>
    <n v="605300"/>
    <s v="Fourniture non stockables-Autres énergies"/>
    <s v="Achat de carburant vehicule EVINA"/>
    <x v="12"/>
    <n v="16976"/>
  </r>
  <r>
    <x v="2"/>
    <d v="2024-03-06T00:00:00"/>
    <s v="ACHCP"/>
    <n v="605300"/>
    <s v="Fourniture non stockables-Autres énergies"/>
    <s v="Carburation véhicule EVINA"/>
    <x v="12"/>
    <n v="16976"/>
  </r>
  <r>
    <x v="2"/>
    <d v="2024-03-06T00:00:00"/>
    <s v="ACHB"/>
    <n v="638400"/>
    <s v="Frais de mission"/>
    <s v="Hébergement Amine de Mars 2024"/>
    <x v="44"/>
    <n v="325000"/>
  </r>
  <r>
    <x v="2"/>
    <d v="2024-03-06T00:00:00"/>
    <s v="ACHC"/>
    <n v="605300"/>
    <s v="Fourniture non stockables-Autres énergies"/>
    <s v="NF0003 GUIDI Carburation"/>
    <x v="40"/>
    <n v="118094"/>
  </r>
  <r>
    <x v="2"/>
    <d v="2024-03-06T00:00:00"/>
    <s v="ACHC"/>
    <n v="618103"/>
    <s v="Frais de péage et de parking"/>
    <s v="NF0003 GUIDI Frais de péage"/>
    <x v="2"/>
    <n v="4000"/>
  </r>
  <r>
    <x v="2"/>
    <d v="2024-03-06T00:00:00"/>
    <s v="ACHC"/>
    <n v="638400"/>
    <s v="Frais de mission"/>
    <s v="NF0003 GUIDI Hebergement"/>
    <x v="40"/>
    <n v="67374"/>
  </r>
  <r>
    <x v="2"/>
    <d v="2024-03-06T00:00:00"/>
    <s v="ACHC"/>
    <n v="638400"/>
    <s v="Frais de mission"/>
    <s v="NF0003 GUIDI Restauration"/>
    <x v="40"/>
    <n v="33093"/>
  </r>
  <r>
    <x v="2"/>
    <d v="2024-03-06T00:00:00"/>
    <s v="PREST-CP"/>
    <n v="605700"/>
    <s v="Achat de prestations de services"/>
    <s v="Prestation de Février 2024 de Clarisse"/>
    <x v="5"/>
    <n v="52000"/>
  </r>
  <r>
    <x v="2"/>
    <d v="2024-03-07T00:00:00"/>
    <s v="ACHCP"/>
    <n v="618103"/>
    <s v="Frais de péage et de parking"/>
    <s v="Frais de péage EVINA"/>
    <x v="2"/>
    <n v="4000"/>
  </r>
  <r>
    <x v="2"/>
    <d v="2024-03-08T00:00:00"/>
    <s v="PREST-B"/>
    <n v="605700"/>
    <s v="Achat de prestations de services"/>
    <s v="Fact MSA mois de mars 2024 Parakou"/>
    <x v="4"/>
    <n v="240000"/>
  </r>
  <r>
    <x v="2"/>
    <d v="2024-03-10T00:00:00"/>
    <s v="ACHCP"/>
    <n v="605300"/>
    <s v="Fourniture non stockables-Autres énergies"/>
    <s v="Carburation véhicule EVINA"/>
    <x v="12"/>
    <n v="8488"/>
  </r>
  <r>
    <x v="2"/>
    <d v="2024-03-11T00:00:00"/>
    <s v="PREST-C"/>
    <n v="605700"/>
    <s v="Achat de prestations de services"/>
    <s v="Impression manuel de procédure ADEOTI"/>
    <x v="13"/>
    <n v="24900"/>
  </r>
  <r>
    <x v="2"/>
    <d v="2024-03-11T00:00:00"/>
    <s v="PREST-CP"/>
    <n v="605700"/>
    <s v="Achat de prestations de services"/>
    <s v="Prestation de photo à l'équipe Parakou"/>
    <x v="13"/>
    <n v="40000"/>
  </r>
  <r>
    <x v="2"/>
    <d v="2024-03-11T00:00:00"/>
    <s v="ACHCP"/>
    <n v="628800"/>
    <s v="Autres frais de telecommunication"/>
    <s v="Recharge internet pour AMINE Mars 2024"/>
    <x v="6"/>
    <n v="15000"/>
  </r>
  <r>
    <x v="2"/>
    <d v="2024-03-11T00:00:00"/>
    <s v="ACHCP"/>
    <n v="628800"/>
    <s v="Autres frais de telecommunication"/>
    <s v="Recharge internet pour Arel Mars 2024"/>
    <x v="6"/>
    <n v="15000"/>
  </r>
  <r>
    <x v="2"/>
    <d v="2024-03-11T00:00:00"/>
    <s v="ACHCP"/>
    <n v="628800"/>
    <s v="Autres frais de telecommunication"/>
    <s v="Recharge internet pour Aubenas Mars 24"/>
    <x v="6"/>
    <n v="15000"/>
  </r>
  <r>
    <x v="2"/>
    <d v="2024-03-11T00:00:00"/>
    <s v="ACHCP"/>
    <n v="628800"/>
    <s v="Autres frais de telecommunication"/>
    <s v="Recharge internet pour EVINA Mars 2024"/>
    <x v="6"/>
    <n v="12797"/>
  </r>
  <r>
    <x v="2"/>
    <d v="2024-03-11T00:00:00"/>
    <s v="ACHCP"/>
    <n v="628800"/>
    <s v="Autres frais de telecommunication"/>
    <s v="Recharge internet pour Hermine Mars 24"/>
    <x v="6"/>
    <n v="15000"/>
  </r>
  <r>
    <x v="2"/>
    <d v="2024-03-11T00:00:00"/>
    <s v="ACHCP"/>
    <n v="628800"/>
    <s v="Autres frais de telecommunication"/>
    <s v="Recharge internet pour J-B Mars 2024"/>
    <x v="6"/>
    <n v="15000"/>
  </r>
  <r>
    <x v="2"/>
    <d v="2024-03-11T00:00:00"/>
    <s v="ACHCP"/>
    <n v="628800"/>
    <s v="Autres frais de telecommunication"/>
    <s v="Recharge internet pour Kévin Mars 24"/>
    <x v="6"/>
    <n v="15000"/>
  </r>
  <r>
    <x v="2"/>
    <d v="2024-03-11T00:00:00"/>
    <s v="ACHCP"/>
    <n v="628800"/>
    <s v="Autres frais de telecommunication"/>
    <s v="Recharge internet pour kisito Mars 24"/>
    <x v="6"/>
    <n v="15000"/>
  </r>
  <r>
    <x v="2"/>
    <d v="2024-03-11T00:00:00"/>
    <s v="ACHCP"/>
    <n v="628800"/>
    <s v="Autres frais de telecommunication"/>
    <s v="Recharge internet pour Wilfried Mars 24"/>
    <x v="6"/>
    <n v="15000"/>
  </r>
  <r>
    <x v="2"/>
    <d v="2024-03-11T00:00:00"/>
    <s v="REM"/>
    <n v="632700"/>
    <s v="Rémunération des autres prestataires de service"/>
    <s v="Rémunération EVINA Mars 2024"/>
    <x v="20"/>
    <n v="1700000"/>
  </r>
  <r>
    <x v="2"/>
    <d v="2024-03-11T00:00:00"/>
    <s v="REM"/>
    <n v="632700"/>
    <s v="Rémunération des autres prestataires de service"/>
    <s v="Rémunération Jean Bosco Mars 2024"/>
    <x v="17"/>
    <n v="1900000"/>
  </r>
  <r>
    <x v="2"/>
    <d v="2024-03-12T00:00:00"/>
    <s v="ACHCP"/>
    <n v="605600"/>
    <s v="Achat de petit matériel et outillage"/>
    <s v="Achat de bornies pour le bureau de Pkou"/>
    <x v="13"/>
    <n v="5085"/>
  </r>
  <r>
    <x v="2"/>
    <d v="2024-03-12T00:00:00"/>
    <s v="ACHCP"/>
    <n v="605300"/>
    <s v="Fourniture non stockables-Autres énergies"/>
    <s v="Carburation véhicule Jean Bosco"/>
    <x v="1"/>
    <n v="25424"/>
  </r>
  <r>
    <x v="2"/>
    <d v="2024-03-12T00:00:00"/>
    <s v="ACHCP"/>
    <n v="605200"/>
    <s v="SBEE"/>
    <s v="Fact SBEE Déc2023 Bureau Parkou"/>
    <x v="38"/>
    <n v="10000"/>
  </r>
  <r>
    <x v="2"/>
    <d v="2024-03-12T00:00:00"/>
    <s v="ACHCP"/>
    <n v="605200"/>
    <s v="SBEE"/>
    <s v="Fact SBEE Janv2024 Bureau Parkou"/>
    <x v="38"/>
    <n v="135980"/>
  </r>
  <r>
    <x v="2"/>
    <d v="2024-03-12T00:00:00"/>
    <s v="ACHCP"/>
    <n v="605100"/>
    <s v="SONEB"/>
    <s v="Fact SONEB Janv 2024 Appart EVINA"/>
    <x v="9"/>
    <n v="5385"/>
  </r>
  <r>
    <x v="2"/>
    <d v="2024-03-12T00:00:00"/>
    <s v="REM"/>
    <n v="632700"/>
    <s v="Rémunération des autres prestataires de service"/>
    <s v="Rémunération AMINE Mars 2024"/>
    <x v="19"/>
    <n v="2625000"/>
  </r>
  <r>
    <x v="2"/>
    <d v="2024-03-13T00:00:00"/>
    <s v="ACHCP"/>
    <n v="605300"/>
    <s v="Fourniture non stockables-Autres énergies"/>
    <s v="Carburation véhicule AMINE"/>
    <x v="0"/>
    <n v="25464"/>
  </r>
  <r>
    <x v="2"/>
    <d v="2024-03-13T00:00:00"/>
    <s v="ACHCP"/>
    <n v="618103"/>
    <s v="Frais de péage et de parking"/>
    <s v="Frais de péage véh Mr Jean Bosco"/>
    <x v="2"/>
    <n v="4000"/>
  </r>
  <r>
    <x v="2"/>
    <d v="2024-03-13T00:00:00"/>
    <s v="ACHCP"/>
    <n v="657003"/>
    <s v="Diverses pénalités"/>
    <s v="Pénalités routières véh Mr Jean Bosco"/>
    <x v="3"/>
    <n v="6000"/>
  </r>
  <r>
    <x v="2"/>
    <d v="2024-03-13T00:00:00"/>
    <s v="REM"/>
    <n v="632700"/>
    <s v="Rémunération des autres prestataires de service"/>
    <s v="Rémunération Jeannot Mars 2024"/>
    <x v="24"/>
    <n v="120000"/>
  </r>
  <r>
    <x v="2"/>
    <d v="2024-03-14T00:00:00"/>
    <s v="ACHCP"/>
    <n v="605300"/>
    <s v="Fourniture non stockables-Autres énergies"/>
    <s v="Fact carburation véhicule Mr ALIANE"/>
    <x v="0"/>
    <n v="25424"/>
  </r>
  <r>
    <x v="2"/>
    <d v="2024-03-14T00:00:00"/>
    <s v="ACHCP"/>
    <n v="605200"/>
    <s v="SBEE"/>
    <s v="Fact recharge SBEE appart Mr Amine"/>
    <x v="37"/>
    <n v="34098"/>
  </r>
  <r>
    <x v="2"/>
    <d v="2024-03-14T00:00:00"/>
    <s v="ACHCP"/>
    <n v="605101"/>
    <s v="EAU EMBALLE"/>
    <s v="Frais d'achat d'eau minérale"/>
    <x v="2"/>
    <n v="9000"/>
  </r>
  <r>
    <x v="2"/>
    <d v="2024-03-14T00:00:00"/>
    <s v="ACHCP"/>
    <n v="638400"/>
    <s v="Frais de mission"/>
    <s v="Frais de mission EVINA pour Natitingou"/>
    <x v="15"/>
    <n v="40000"/>
  </r>
  <r>
    <x v="2"/>
    <d v="2024-03-14T00:00:00"/>
    <s v="ACHCP"/>
    <n v="638400"/>
    <s v="Frais de mission"/>
    <s v="Frais de mission Jeannot pour Natitingo"/>
    <x v="14"/>
    <n v="25000"/>
  </r>
  <r>
    <x v="2"/>
    <d v="2024-03-14T00:00:00"/>
    <s v="ACHCP"/>
    <n v="638400"/>
    <s v="Frais de mission"/>
    <s v="Frais de mission KEVIN pour Natitingou"/>
    <x v="15"/>
    <n v="40000"/>
  </r>
  <r>
    <x v="2"/>
    <d v="2024-03-14T00:00:00"/>
    <s v="REM"/>
    <n v="632700"/>
    <s v="Rémunération des autres prestataires de service"/>
    <s v="Rémunération Boukari Mars 2024"/>
    <x v="21"/>
    <n v="120000"/>
  </r>
  <r>
    <x v="2"/>
    <d v="2024-03-14T00:00:00"/>
    <s v="REM"/>
    <n v="632700"/>
    <s v="Rémunération des autres prestataires de service"/>
    <s v="Rémunération DATCHE  Mars 2024"/>
    <x v="22"/>
    <n v="120000"/>
  </r>
  <r>
    <x v="2"/>
    <d v="2024-03-15T00:00:00"/>
    <s v="ACHCP"/>
    <n v="605300"/>
    <s v="Fourniture non stockables-Autres énergies"/>
    <s v="Achat carburation véhicule Mr EVINA"/>
    <x v="12"/>
    <n v="25464"/>
  </r>
  <r>
    <x v="2"/>
    <d v="2024-03-15T00:00:00"/>
    <s v="ACHC"/>
    <n v="638400"/>
    <s v="Frais de mission"/>
    <s v="Frais de mission Alfred pour parakou"/>
    <x v="16"/>
    <n v="75000"/>
  </r>
  <r>
    <x v="2"/>
    <d v="2024-03-15T00:00:00"/>
    <s v="ACHC"/>
    <n v="638400"/>
    <s v="Frais de mission"/>
    <s v="Frais de mission MAYODE pour parakou"/>
    <x v="14"/>
    <n v="100000"/>
  </r>
  <r>
    <x v="2"/>
    <d v="2024-03-15T00:00:00"/>
    <s v="REM"/>
    <n v="632700"/>
    <s v="Rémunération des autres prestataires de service"/>
    <s v="Rémunération Alfred Mars 2024"/>
    <x v="33"/>
    <n v="120000"/>
  </r>
  <r>
    <x v="2"/>
    <d v="2024-03-18T00:00:00"/>
    <s v="ACHCP"/>
    <n v="605300"/>
    <s v="Fourniture non stockables-Autres énergies"/>
    <s v="Achat carburation véhicule Mr EVINA"/>
    <x v="12"/>
    <n v="16949"/>
  </r>
  <r>
    <x v="2"/>
    <d v="2024-03-18T00:00:00"/>
    <s v="REM"/>
    <n v="637200"/>
    <s v="Personnel détaché ou prêté à l'entité"/>
    <s v="Allocat° dvrs primes Kévin Mars 2024"/>
    <x v="28"/>
    <n v="450000"/>
  </r>
  <r>
    <x v="2"/>
    <d v="2024-03-18T00:00:00"/>
    <s v="REM"/>
    <n v="637200"/>
    <s v="Personnel détaché ou prêté à l'entité"/>
    <s v="Allocati° et dvrs primes AREL mars 2024"/>
    <x v="25"/>
    <n v="450000"/>
  </r>
  <r>
    <x v="2"/>
    <d v="2024-03-18T00:00:00"/>
    <s v="PREST-CP"/>
    <n v="605700"/>
    <s v="Achat de prestations de services"/>
    <s v="Fact ramassage d'ordure Mars 2024"/>
    <x v="5"/>
    <n v="5000"/>
  </r>
  <r>
    <x v="2"/>
    <d v="2024-03-18T00:00:00"/>
    <s v="REM"/>
    <n v="637200"/>
    <s v="Personnel détaché ou prêté à l'entité"/>
    <s v="Prime de déplacement Hermine mars 2024"/>
    <x v="27"/>
    <n v="50000"/>
  </r>
  <r>
    <x v="2"/>
    <d v="2024-03-18T00:00:00"/>
    <s v="REM"/>
    <n v="632700"/>
    <s v="Rémunération des autres prestataires de service"/>
    <s v="Rémunération Mr GUIDI mars 2024"/>
    <x v="23"/>
    <n v="3100000"/>
  </r>
  <r>
    <x v="2"/>
    <d v="2024-03-19T00:00:00"/>
    <s v="ACHB"/>
    <n v="618101"/>
    <s v="Billets d'avion"/>
    <s v="Achat de billet d'avion M. TOURE Mali-C"/>
    <x v="45"/>
    <n v="795500"/>
  </r>
  <r>
    <x v="2"/>
    <d v="2024-03-19T00:00:00"/>
    <s v="ACHC"/>
    <n v="618103"/>
    <s v="Frais de péage et de parking"/>
    <s v="Frais de parking pour récupérer M.TOURE"/>
    <x v="2"/>
    <n v="1000"/>
  </r>
  <r>
    <x v="2"/>
    <d v="2024-03-20T00:00:00"/>
    <s v="ACHC"/>
    <n v="628800"/>
    <s v="Autres frais de telecommunication"/>
    <s v="Achat de forfaot internet pour M. GUIDI"/>
    <x v="6"/>
    <n v="13136"/>
  </r>
  <r>
    <x v="2"/>
    <d v="2024-03-20T00:00:00"/>
    <s v="ACHC"/>
    <n v="605300"/>
    <s v="Fourniture non stockables-Autres énergies"/>
    <s v="Carburation M. TOURE pour Parakou"/>
    <x v="46"/>
    <n v="25465"/>
  </r>
  <r>
    <x v="2"/>
    <d v="2024-03-20T00:00:00"/>
    <s v="ACHCP"/>
    <n v="605300"/>
    <s v="Fourniture non stockables-Autres énergies"/>
    <s v="Carburation Véhicule EVINA pour NDALI"/>
    <x v="12"/>
    <n v="8488"/>
  </r>
  <r>
    <x v="2"/>
    <d v="2024-03-20T00:00:00"/>
    <s v="ACHCP"/>
    <n v="618103"/>
    <s v="Frais de péage et de parking"/>
    <s v="Frais de péage EVINA pour NDALI"/>
    <x v="2"/>
    <n v="4000"/>
  </r>
  <r>
    <x v="2"/>
    <d v="2024-03-21T00:00:00"/>
    <s v="ACHCP"/>
    <n v="605300"/>
    <s v="Fourniture non stockables-Autres énergies"/>
    <s v="Carburation véhicule TOURE"/>
    <x v="46"/>
    <n v="30000"/>
  </r>
  <r>
    <x v="2"/>
    <d v="2024-03-21T00:00:00"/>
    <s v="LOYER"/>
    <n v="275300"/>
    <s v="CAUTION EAU"/>
    <s v="Caution eau Appart Natitingou"/>
    <x v="47"/>
    <n v="25000"/>
  </r>
  <r>
    <x v="2"/>
    <d v="2024-03-21T00:00:00"/>
    <s v="LOYER"/>
    <n v="275200"/>
    <s v="Caution électricité"/>
    <s v="Caution électricité Appart Natitingou"/>
    <x v="47"/>
    <n v="25000"/>
  </r>
  <r>
    <x v="2"/>
    <d v="2024-03-21T00:00:00"/>
    <s v="LOYER"/>
    <n v="275100"/>
    <s v="Caution loyer"/>
    <s v="Caution loyer Appart Natitingou"/>
    <x v="47"/>
    <n v="600000"/>
  </r>
  <r>
    <x v="2"/>
    <d v="2024-03-21T00:00:00"/>
    <s v="ACHCP"/>
    <n v="638300"/>
    <s v="Réceptions"/>
    <s v="Fact achat de boisson pour le diner"/>
    <x v="2"/>
    <n v="41356"/>
  </r>
  <r>
    <x v="2"/>
    <d v="2024-03-21T00:00:00"/>
    <s v="ACHCP"/>
    <n v="638300"/>
    <s v="Réceptions"/>
    <s v="Fact DODY'S diner pour 08 personnes"/>
    <x v="2"/>
    <n v="67797"/>
  </r>
  <r>
    <x v="2"/>
    <d v="2024-03-21T00:00:00"/>
    <s v="ACHCP"/>
    <n v="638300"/>
    <s v="Réceptions"/>
    <s v="Fact DODY'S diner pour 10 personnes"/>
    <x v="2"/>
    <n v="71186"/>
  </r>
  <r>
    <x v="2"/>
    <d v="2024-03-21T00:00:00"/>
    <s v="ACHCP"/>
    <n v="638300"/>
    <s v="Réceptions"/>
    <s v="Fact DODY'S diner pour 10 personnes"/>
    <x v="2"/>
    <n v="66949"/>
  </r>
  <r>
    <x v="2"/>
    <d v="2024-03-21T00:00:00"/>
    <s v="ACHC"/>
    <n v="638400"/>
    <s v="Frais de mission"/>
    <s v="Fact HOME HOTEL Hébergement M. TOURE"/>
    <x v="48"/>
    <n v="132237"/>
  </r>
  <r>
    <x v="2"/>
    <d v="2024-03-21T00:00:00"/>
    <s v="PREST-CP"/>
    <n v="605700"/>
    <s v="Achat de prestations de services"/>
    <s v="Fact prestation Clarisse Mars 2024"/>
    <x v="5"/>
    <n v="52000"/>
  </r>
  <r>
    <x v="2"/>
    <d v="2024-03-21T00:00:00"/>
    <s v="PREST-CP"/>
    <n v="605700"/>
    <s v="Achat de prestations de services"/>
    <s v="Montage de deux caissons au bureau Pkou"/>
    <x v="35"/>
    <n v="10000"/>
  </r>
  <r>
    <x v="2"/>
    <d v="2024-03-22T00:00:00"/>
    <s v="ACHCP"/>
    <n v="605300"/>
    <s v="Fourniture non stockables-Autres énergies"/>
    <s v="Carburation véhicule EVINA"/>
    <x v="12"/>
    <n v="20000"/>
  </r>
  <r>
    <x v="2"/>
    <d v="2024-03-22T00:00:00"/>
    <s v="ACHCP"/>
    <n v="605300"/>
    <s v="Fourniture non stockables-Autres énergies"/>
    <s v="Carburation véhicule Jean Bosco"/>
    <x v="1"/>
    <n v="16976"/>
  </r>
  <r>
    <x v="2"/>
    <d v="2024-03-22T00:00:00"/>
    <s v="ACHCP"/>
    <n v="605300"/>
    <s v="Fourniture non stockables-Autres énergies"/>
    <s v="Carburation véhicule TOURE"/>
    <x v="46"/>
    <n v="8488"/>
  </r>
  <r>
    <x v="2"/>
    <d v="2024-03-22T00:00:00"/>
    <s v="ACHCP"/>
    <n v="605300"/>
    <s v="Fourniture non stockables-Autres énergies"/>
    <s v="Carburation véhicule TOURE"/>
    <x v="46"/>
    <n v="25464"/>
  </r>
  <r>
    <x v="2"/>
    <d v="2024-03-22T00:00:00"/>
    <s v="ACHCP"/>
    <n v="605300"/>
    <s v="Fourniture non stockables-Autres énergies"/>
    <s v="Carburation véhicule TOURE"/>
    <x v="46"/>
    <n v="6663"/>
  </r>
  <r>
    <x v="2"/>
    <d v="2024-03-22T00:00:00"/>
    <s v="ACHCP"/>
    <n v="618103"/>
    <s v="Frais de péage et de parking"/>
    <s v="Frais de péage Jean Bosco pour NDALI"/>
    <x v="2"/>
    <n v="2000"/>
  </r>
  <r>
    <x v="2"/>
    <d v="2024-03-22T00:00:00"/>
    <s v="ACHCP"/>
    <n v="605200"/>
    <s v="SBEE"/>
    <s v="Recharge SBEE Appart Jean-Bosco"/>
    <x v="37"/>
    <n v="25565"/>
  </r>
  <r>
    <x v="2"/>
    <d v="2024-03-22T00:00:00"/>
    <s v="ACHCP"/>
    <n v="605200"/>
    <s v="SBEE"/>
    <s v="Recharge SBEE Appart TOURE"/>
    <x v="37"/>
    <n v="42623"/>
  </r>
  <r>
    <x v="2"/>
    <d v="2024-03-22T00:00:00"/>
    <s v="CAIP"/>
    <n v="658800"/>
    <s v="Autres charges diverses"/>
    <s v="Rglt fact SBEE Janv2024 Appart EVINA"/>
    <x v="37"/>
    <n v="1"/>
  </r>
  <r>
    <x v="2"/>
    <d v="2024-03-26T00:00:00"/>
    <s v="ACHC"/>
    <n v="632500"/>
    <s v="Frais d'acte et de contentieux"/>
    <s v="Frais d'enregistrement du contrat TOURE"/>
    <x v="49"/>
    <n v="2500"/>
  </r>
  <r>
    <x v="2"/>
    <d v="2024-03-26T00:00:00"/>
    <s v="ACHC"/>
    <n v="646200"/>
    <s v="Droit de timbres"/>
    <s v="Frais d'enregistrement du contrat TOURE"/>
    <x v="49"/>
    <n v="14400"/>
  </r>
  <r>
    <x v="2"/>
    <d v="2024-03-26T00:00:00"/>
    <s v="ACHC"/>
    <n v="631700"/>
    <s v="Frais sur instruments monnaie électronique"/>
    <s v="Frais d'enregistrement du contrat TOURE"/>
    <x v="49"/>
    <n v="169"/>
  </r>
  <r>
    <x v="2"/>
    <d v="2024-03-26T00:00:00"/>
    <s v="LOYER"/>
    <n v="622200"/>
    <s v="Location de bâtiments"/>
    <s v="Loyer avril à juin 2024 Appart Nati"/>
    <x v="50"/>
    <n v="600000"/>
  </r>
  <r>
    <x v="2"/>
    <d v="2024-03-27T00:00:00"/>
    <s v="ACHCP"/>
    <n v="605300"/>
    <s v="Fourniture non stockables-Autres énergies"/>
    <s v="Carburation véhicule EVINA"/>
    <x v="12"/>
    <n v="25464"/>
  </r>
  <r>
    <x v="2"/>
    <d v="2024-03-27T00:00:00"/>
    <s v="ACHCP"/>
    <n v="618103"/>
    <s v="Frais de péage et de parking"/>
    <s v="Frais de péage TOURE"/>
    <x v="2"/>
    <n v="2000"/>
  </r>
  <r>
    <x v="2"/>
    <d v="2024-03-28T00:00:00"/>
    <s v="LOYER"/>
    <n v="622200"/>
    <s v="Location de bâtiments"/>
    <s v="Complément loyer janv-mars2024 Appart EVINA"/>
    <x v="7"/>
    <n v="54000"/>
  </r>
  <r>
    <x v="2"/>
    <d v="2024-03-28T00:00:00"/>
    <s v="ACHC"/>
    <n v="668400"/>
    <s v="Médécine du travail et pharmacie"/>
    <s v="Frais de visite médical de Jean Bosco"/>
    <x v="31"/>
    <n v="2500"/>
  </r>
  <r>
    <x v="2"/>
    <d v="2024-03-28T00:00:00"/>
    <s v="LOYER"/>
    <n v="622200"/>
    <s v="Location de bâtiments"/>
    <s v="Loyer appart EVINA Avril-Juin 2024"/>
    <x v="7"/>
    <n v="435000"/>
  </r>
  <r>
    <x v="2"/>
    <d v="2024-03-29T00:00:00"/>
    <s v="ACHCP"/>
    <n v="605300"/>
    <s v="Fourniture non stockables-Autres énergies"/>
    <s v="Achat carburation véhicule Mr TOURE"/>
    <x v="46"/>
    <n v="25464"/>
  </r>
  <r>
    <x v="2"/>
    <d v="2024-03-29T00:00:00"/>
    <s v="ACHC"/>
    <n v="668400"/>
    <s v="Médécine du travail et pharmacie"/>
    <s v="Frais de visite médical de EVINA"/>
    <x v="31"/>
    <n v="2500"/>
  </r>
  <r>
    <x v="3"/>
    <d v="2024-04-01T00:00:00"/>
    <s v="ACHC"/>
    <n v="632500"/>
    <s v="Frais d'acte et de contentieux"/>
    <s v="Casier judiciaire EVINA pour permis de"/>
    <x v="11"/>
    <n v="5000"/>
  </r>
  <r>
    <x v="3"/>
    <d v="2024-04-01T00:00:00"/>
    <s v="ACHC"/>
    <n v="632500"/>
    <s v="Frais d'acte et de contentieux"/>
    <s v="Casier judiciaire J-B pour permis de tr"/>
    <x v="11"/>
    <n v="5000"/>
  </r>
  <r>
    <x v="3"/>
    <d v="2024-04-01T00:00:00"/>
    <s v="ACHC"/>
    <n v="632500"/>
    <s v="Frais d'acte et de contentieux"/>
    <s v="Casier judiciaire TOURE pour permis de"/>
    <x v="11"/>
    <n v="5000"/>
  </r>
  <r>
    <x v="3"/>
    <d v="2024-04-01T00:00:00"/>
    <s v="ACHCP"/>
    <n v="605200"/>
    <s v="SBEE"/>
    <s v="Fact SBEE février 2024 bureau Parakou"/>
    <x v="38"/>
    <n v="163455"/>
  </r>
  <r>
    <x v="3"/>
    <d v="2024-04-01T00:00:00"/>
    <s v="ACHB"/>
    <n v="638300"/>
    <s v="Réceptions"/>
    <s v="Hébergement Avril et Mai Mr TOURE"/>
    <x v="48"/>
    <n v="650000"/>
  </r>
  <r>
    <x v="3"/>
    <d v="2024-04-01T00:00:00"/>
    <s v="ACHB"/>
    <n v="638400"/>
    <s v="Frais de mission"/>
    <s v="Hébergement TOURE 21-28 Mars 2024"/>
    <x v="48"/>
    <n v="105000"/>
  </r>
  <r>
    <x v="3"/>
    <d v="2024-04-01T00:00:00"/>
    <s v="PREST-CP"/>
    <n v="605700"/>
    <s v="Achat de prestations de services"/>
    <s v="Photo shoot pour Mr TOURE"/>
    <x v="13"/>
    <n v="5000"/>
  </r>
  <r>
    <x v="3"/>
    <d v="2024-04-02T00:00:00"/>
    <s v="ACHCP"/>
    <n v="605300"/>
    <s v="Fourniture non stockables-Autres énergies"/>
    <s v="Carburation véhicule EVINA"/>
    <x v="12"/>
    <n v="20000"/>
  </r>
  <r>
    <x v="3"/>
    <d v="2024-04-02T00:00:00"/>
    <s v="ACHCP"/>
    <n v="668400"/>
    <s v="Médécine du travail et pharmacie"/>
    <s v="Certificat médical d'aptitude EVINA pr permis de travail"/>
    <x v="51"/>
    <n v="10000"/>
  </r>
  <r>
    <x v="3"/>
    <d v="2024-04-02T00:00:00"/>
    <s v="ACHCP"/>
    <n v="668400"/>
    <s v="Médécine du travail et pharmacie"/>
    <s v="Certificat médical d'aptitude J-B pr permis de travail"/>
    <x v="51"/>
    <n v="10000"/>
  </r>
  <r>
    <x v="3"/>
    <d v="2024-04-02T00:00:00"/>
    <s v="ACHCP"/>
    <n v="618103"/>
    <s v="Frais de péage et de parking"/>
    <s v="Frais de péage EVINA"/>
    <x v="2"/>
    <n v="2000"/>
  </r>
  <r>
    <x v="3"/>
    <d v="2024-04-04T00:00:00"/>
    <s v="ACHCP"/>
    <n v="605300"/>
    <s v="Fourniture non stockables-Autres énergies"/>
    <s v="Carburation véhicule EVINA"/>
    <x v="12"/>
    <n v="21000"/>
  </r>
  <r>
    <x v="3"/>
    <d v="2024-04-04T00:00:00"/>
    <s v="ACHCP"/>
    <n v="605300"/>
    <s v="Fourniture non stockables-Autres énergies"/>
    <s v="Carburation véhicule TOURE"/>
    <x v="46"/>
    <n v="30000"/>
  </r>
  <r>
    <x v="3"/>
    <d v="2024-04-04T00:00:00"/>
    <s v="ACHC"/>
    <n v="631700"/>
    <s v="Frais sur instruments monnaie électronique"/>
    <s v="Enregistrement contat de CIREX Ingénier"/>
    <x v="49"/>
    <n v="75"/>
  </r>
  <r>
    <x v="3"/>
    <d v="2024-04-04T00:00:00"/>
    <s v="ACHC"/>
    <n v="646800"/>
    <s v="AUTRES DROITS D'ENREGISTREMENT"/>
    <s v="Enregistrement contat de CIREX Ingénier"/>
    <x v="49"/>
    <n v="7500"/>
  </r>
  <r>
    <x v="3"/>
    <d v="2024-04-04T00:00:00"/>
    <s v="PREST-B"/>
    <n v="624200"/>
    <s v="Entretiens et réparation des biens mobiliers"/>
    <s v="Entretien et vidange véhicule GUIDI"/>
    <x v="32"/>
    <n v="46610"/>
  </r>
  <r>
    <x v="3"/>
    <d v="2024-04-04T00:00:00"/>
    <s v="PREST-B"/>
    <n v="605700"/>
    <s v="Achat de prestations de services"/>
    <s v="Fact MSA Parakou Avril 2024"/>
    <x v="4"/>
    <n v="240000"/>
  </r>
  <r>
    <x v="3"/>
    <d v="2024-04-04T00:00:00"/>
    <s v="ACHCP"/>
    <n v="618103"/>
    <s v="Frais de péage et de parking"/>
    <s v="Frais de péage véhicule EVINA"/>
    <x v="2"/>
    <n v="4000"/>
  </r>
  <r>
    <x v="3"/>
    <d v="2024-04-05T00:00:00"/>
    <s v="ACHCP"/>
    <n v="605300"/>
    <s v="Fourniture non stockables-Autres énergies"/>
    <s v="Carburation véhicule TOURE"/>
    <x v="46"/>
    <n v="20000"/>
  </r>
  <r>
    <x v="3"/>
    <d v="2024-04-05T00:00:00"/>
    <s v="ACHC"/>
    <n v="616000"/>
    <s v="Transport de plis"/>
    <s v="Envoi de colis sur Parakou"/>
    <x v="36"/>
    <n v="1695"/>
  </r>
  <r>
    <x v="3"/>
    <d v="2024-04-05T00:00:00"/>
    <s v="ACHCP"/>
    <n v="618103"/>
    <s v="Frais de péage et de parking"/>
    <s v="Frais de péage véhicule TOURE"/>
    <x v="2"/>
    <n v="2000"/>
  </r>
  <r>
    <x v="3"/>
    <d v="2024-04-06T00:00:00"/>
    <s v="ACHCP"/>
    <n v="605300"/>
    <s v="Fourniture non stockables-Autres énergies"/>
    <s v="Carburation véhicule EVINA"/>
    <x v="12"/>
    <n v="10000"/>
  </r>
  <r>
    <x v="3"/>
    <d v="2024-04-08T00:00:00"/>
    <s v="ACHB"/>
    <n v="605500"/>
    <s v="Fournitures de bureau non stockables"/>
    <s v="Achat cartouche d'encre noir pr Parakou"/>
    <x v="13"/>
    <n v="120000"/>
  </r>
  <r>
    <x v="3"/>
    <d v="2024-04-08T00:00:00"/>
    <s v="IMMO"/>
    <n v="244701"/>
    <s v="Equipement logement"/>
    <s v="Acquisiton de réfigérateur pour M.TOURE"/>
    <x v="39"/>
    <n v="90000"/>
  </r>
  <r>
    <x v="3"/>
    <d v="2024-04-08T00:00:00"/>
    <s v="ACHCP"/>
    <n v="605300"/>
    <s v="Fourniture non stockables-Autres énergies"/>
    <s v="Carburation véhicule EVINA"/>
    <x v="12"/>
    <n v="30000"/>
  </r>
  <r>
    <x v="3"/>
    <d v="2024-04-08T00:00:00"/>
    <s v="ACHCP"/>
    <n v="605300"/>
    <s v="Fourniture non stockables-Autres énergies"/>
    <s v="Carburation véhicule Jean Bosco"/>
    <x v="1"/>
    <n v="30000"/>
  </r>
  <r>
    <x v="3"/>
    <d v="2024-04-08T00:00:00"/>
    <s v="ACHCP"/>
    <n v="605300"/>
    <s v="Fourniture non stockables-Autres énergies"/>
    <s v="Carburation véhicule TOURE"/>
    <x v="46"/>
    <n v="30000"/>
  </r>
  <r>
    <x v="3"/>
    <d v="2024-04-08T00:00:00"/>
    <s v="ACHCP"/>
    <n v="618103"/>
    <s v="Frais de péage et de parking"/>
    <s v="Frais de péage EVINA"/>
    <x v="2"/>
    <n v="2000"/>
  </r>
  <r>
    <x v="3"/>
    <d v="2024-04-09T00:00:00"/>
    <s v="ACHC"/>
    <n v="631700"/>
    <s v="Frais sur instruments monnaie électronique"/>
    <s v="Frais sur Permis de travail J-B"/>
    <x v="51"/>
    <n v="500"/>
  </r>
  <r>
    <x v="3"/>
    <d v="2024-04-09T00:00:00"/>
    <s v="ACHC"/>
    <n v="632500"/>
    <s v="Frais d'acte et de contentieux"/>
    <s v="Permis de travail J-B"/>
    <x v="51"/>
    <n v="50000"/>
  </r>
  <r>
    <x v="3"/>
    <d v="2024-04-10T00:00:00"/>
    <s v="ACHCP"/>
    <n v="605100"/>
    <s v="SONEB"/>
    <s v="Facture SONEB Bureau Pkou Fév 2024"/>
    <x v="8"/>
    <n v="7197"/>
  </r>
  <r>
    <x v="3"/>
    <d v="2024-04-10T00:00:00"/>
    <s v="ACHCP"/>
    <n v="605100"/>
    <s v="SONEB"/>
    <s v="Facture SONEB EVINA Fév 2024"/>
    <x v="9"/>
    <n v="4932"/>
  </r>
  <r>
    <x v="3"/>
    <d v="2024-04-11T00:00:00"/>
    <s v="ACHC"/>
    <n v="605600"/>
    <s v="Achat de petit matériel et outillage"/>
    <s v="Achat de tasse collat° réunion ADEOTI"/>
    <x v="42"/>
    <n v="18559"/>
  </r>
  <r>
    <x v="3"/>
    <d v="2024-04-11T00:00:00"/>
    <s v="ACHC"/>
    <n v="605101"/>
    <s v="EAU EMBALLE"/>
    <s v="Achat d'eau minérale collat° réunion AD"/>
    <x v="2"/>
    <n v="2034"/>
  </r>
  <r>
    <x v="3"/>
    <d v="2024-04-11T00:00:00"/>
    <s v="ACHCP"/>
    <n v="605300"/>
    <s v="Fourniture non stockables-Autres énergies"/>
    <s v="Carburation véhicule TOURE"/>
    <x v="46"/>
    <n v="30000"/>
  </r>
  <r>
    <x v="3"/>
    <d v="2024-04-11T00:00:00"/>
    <s v="ACHC"/>
    <n v="638300"/>
    <s v="Réceptions"/>
    <s v="Collation pour la réunion avec ADEOTI"/>
    <x v="2"/>
    <n v="9174"/>
  </r>
  <r>
    <x v="3"/>
    <d v="2024-04-11T00:00:00"/>
    <s v="ACHCP"/>
    <n v="605100"/>
    <s v="SONEB"/>
    <s v="Facture SONEB Jean-Bosco Fév 2024"/>
    <x v="9"/>
    <n v="402"/>
  </r>
  <r>
    <x v="3"/>
    <d v="2024-04-11T00:00:00"/>
    <s v="ACHCP"/>
    <n v="605100"/>
    <s v="SONEB"/>
    <s v="Facture SONEB Jean-Bosco Janv 2024"/>
    <x v="9"/>
    <n v="402"/>
  </r>
  <r>
    <x v="3"/>
    <d v="2024-04-11T00:00:00"/>
    <s v="ACHC"/>
    <n v="638400"/>
    <s v="Frais de mission"/>
    <s v="Frais de mission Alfred pour Parakou"/>
    <x v="16"/>
    <n v="75000"/>
  </r>
  <r>
    <x v="3"/>
    <d v="2024-04-11T00:00:00"/>
    <s v="ACHC"/>
    <n v="631700"/>
    <s v="Frais sur instruments monnaie électronique"/>
    <s v="Frais sur Permis de travail EVINA"/>
    <x v="51"/>
    <n v="500"/>
  </r>
  <r>
    <x v="3"/>
    <d v="2024-04-11T00:00:00"/>
    <s v="ACHC"/>
    <n v="632500"/>
    <s v="Frais d'acte et de contentieux"/>
    <s v="Permis de travail EVINA"/>
    <x v="51"/>
    <n v="50000"/>
  </r>
  <r>
    <x v="3"/>
    <d v="2024-04-11T00:00:00"/>
    <s v="ACHCP"/>
    <n v="628800"/>
    <s v="Autres frais de telecommunication"/>
    <s v="Recharge internet pour Arel"/>
    <x v="6"/>
    <n v="15000"/>
  </r>
  <r>
    <x v="3"/>
    <d v="2024-04-11T00:00:00"/>
    <s v="ACHCP"/>
    <n v="628800"/>
    <s v="Autres frais de telecommunication"/>
    <s v="Recharge internet pour EVINA"/>
    <x v="6"/>
    <n v="15100"/>
  </r>
  <r>
    <x v="3"/>
    <d v="2024-04-11T00:00:00"/>
    <s v="ACHCP"/>
    <n v="628800"/>
    <s v="Autres frais de telecommunication"/>
    <s v="Recharge internet pour Hermine"/>
    <x v="6"/>
    <n v="15000"/>
  </r>
  <r>
    <x v="3"/>
    <d v="2024-04-11T00:00:00"/>
    <s v="ACHCP"/>
    <n v="628800"/>
    <s v="Autres frais de telecommunication"/>
    <s v="Recharge internet pour Jean Bosco"/>
    <x v="6"/>
    <n v="15000"/>
  </r>
  <r>
    <x v="3"/>
    <d v="2024-04-11T00:00:00"/>
    <s v="ACHCP"/>
    <n v="628800"/>
    <s v="Autres frais de telecommunication"/>
    <s v="Recharge internet pour Kévin"/>
    <x v="6"/>
    <n v="15000"/>
  </r>
  <r>
    <x v="3"/>
    <d v="2024-04-11T00:00:00"/>
    <s v="REM"/>
    <n v="632700"/>
    <s v="Rémunération des autres prestataires de service"/>
    <s v="Rémunération DATCHE Avril 2024"/>
    <x v="22"/>
    <n v="120000"/>
  </r>
  <r>
    <x v="3"/>
    <d v="2024-04-11T00:00:00"/>
    <s v="REM"/>
    <n v="632700"/>
    <s v="Rémunération des autres prestataires de service"/>
    <s v="Rémunération EVINA Avril 2024"/>
    <x v="20"/>
    <n v="1700000"/>
  </r>
  <r>
    <x v="3"/>
    <d v="2024-04-11T00:00:00"/>
    <s v="REM"/>
    <n v="632700"/>
    <s v="Rémunération des autres prestataires de service"/>
    <s v="Rémunération JEAN BOSCO Avril 2024"/>
    <x v="17"/>
    <n v="1900000"/>
  </r>
  <r>
    <x v="3"/>
    <d v="2024-04-11T00:00:00"/>
    <s v="CAIP"/>
    <n v="658800"/>
    <s v="Autres charges diverses"/>
    <s v="Rglt Fact SONEB Bur Pkou Fév 2024"/>
    <x v="8"/>
    <n v="3"/>
  </r>
  <r>
    <x v="3"/>
    <d v="2024-04-11T00:00:00"/>
    <s v="CAIP"/>
    <n v="658800"/>
    <s v="Autres charges diverses"/>
    <s v="Rglt Fact SONEB EVINA Fév 2024"/>
    <x v="9"/>
    <n v="1"/>
  </r>
  <r>
    <x v="3"/>
    <d v="2024-04-11T00:00:00"/>
    <s v="CAIP"/>
    <n v="658800"/>
    <s v="Autres charges diverses"/>
    <s v="Rglt Fact SONEB J-B Janv-Fév 2024"/>
    <x v="9"/>
    <n v="2"/>
  </r>
  <r>
    <x v="3"/>
    <d v="2024-04-12T00:00:00"/>
    <s v="ACHCP"/>
    <n v="605300"/>
    <s v="Fourniture non stockables-Autres énergies"/>
    <s v="Achat de carburation véhicule EVINA"/>
    <x v="12"/>
    <n v="30000"/>
  </r>
  <r>
    <x v="3"/>
    <d v="2024-04-12T00:00:00"/>
    <s v="ACHCP"/>
    <n v="605200"/>
    <s v="SBEE"/>
    <s v="Achat recharge électricité appart TOURE"/>
    <x v="37"/>
    <n v="34098"/>
  </r>
  <r>
    <x v="3"/>
    <d v="2024-04-12T00:00:00"/>
    <s v="ACHC"/>
    <n v="638300"/>
    <s v="Réceptions"/>
    <s v="Collation pour la réunion avec ADEOTI"/>
    <x v="2"/>
    <n v="12458"/>
  </r>
  <r>
    <x v="3"/>
    <d v="2024-04-12T00:00:00"/>
    <s v="ACHC"/>
    <n v="638300"/>
    <s v="Réceptions"/>
    <s v="Collation pour la réunion avec ADEOTI"/>
    <x v="2"/>
    <n v="11060"/>
  </r>
  <r>
    <x v="3"/>
    <d v="2024-04-12T00:00:00"/>
    <s v="ACHCP"/>
    <n v="628800"/>
    <s v="Autres frais de telecommunication"/>
    <s v="Fact SBIN Internet Mars bureau Pkou"/>
    <x v="6"/>
    <n v="30168"/>
  </r>
  <r>
    <x v="3"/>
    <d v="2024-04-12T00:00:00"/>
    <s v="ACHCP"/>
    <n v="648000"/>
    <s v="Autres Impôts et Taxes"/>
    <s v="Fact SBIN Internet Mars bureau Pkou"/>
    <x v="6"/>
    <n v="1508"/>
  </r>
  <r>
    <x v="3"/>
    <d v="2024-04-12T00:00:00"/>
    <s v="ACHC"/>
    <n v="605300"/>
    <s v="Fourniture non stockables-Autres énergies"/>
    <s v="NF0004 GUIDI PASCAL Carburation"/>
    <x v="18"/>
    <n v="126529"/>
  </r>
  <r>
    <x v="3"/>
    <d v="2024-04-12T00:00:00"/>
    <s v="ACHC"/>
    <n v="618103"/>
    <s v="Frais de péage et de parking"/>
    <s v="NF0004 GUIDI PASCAL Frais de péage"/>
    <x v="2"/>
    <n v="2000"/>
  </r>
  <r>
    <x v="3"/>
    <d v="2024-04-12T00:00:00"/>
    <s v="ACHC"/>
    <n v="638400"/>
    <s v="Frais de mission"/>
    <s v="NF0004 GUIDI PASCAL Hébergement"/>
    <x v="40"/>
    <n v="42000"/>
  </r>
  <r>
    <x v="3"/>
    <d v="2024-04-12T00:00:00"/>
    <s v="ACHC"/>
    <n v="638300"/>
    <s v="Réceptions"/>
    <s v="NF0004 GUIDI PASCAL Restauration"/>
    <x v="40"/>
    <n v="30763"/>
  </r>
  <r>
    <x v="3"/>
    <d v="2024-04-12T00:00:00"/>
    <s v="REM"/>
    <n v="632700"/>
    <s v="Rémunération des autres prestataires de service"/>
    <s v="Rémunération ADOSSOU Avril 2024"/>
    <x v="24"/>
    <n v="120000"/>
  </r>
  <r>
    <x v="3"/>
    <d v="2024-04-15T00:00:00"/>
    <s v="ACHCP"/>
    <n v="605300"/>
    <s v="Fourniture non stockables-Autres énergies"/>
    <s v="Achat carburation véhicule Mr TOURE"/>
    <x v="46"/>
    <n v="28119"/>
  </r>
  <r>
    <x v="3"/>
    <d v="2024-04-15T00:00:00"/>
    <s v="ACHCP"/>
    <n v="618103"/>
    <s v="Frais de péage et de parking"/>
    <s v="Faris de péage véhicule Mr TOURE"/>
    <x v="2"/>
    <n v="7500"/>
  </r>
  <r>
    <x v="3"/>
    <d v="2024-04-15T00:00:00"/>
    <s v="REM"/>
    <n v="632700"/>
    <s v="Rémunération des autres prestataires de service"/>
    <s v="Rémunération BOUKARI Avril 2024"/>
    <x v="21"/>
    <n v="120000"/>
  </r>
  <r>
    <x v="3"/>
    <d v="2024-04-15T00:00:00"/>
    <s v="CAIP"/>
    <n v="658800"/>
    <s v="Autres charges diverses"/>
    <s v="Rglt carburat + péage véhicule TOURE"/>
    <x v="2"/>
    <n v="1"/>
  </r>
  <r>
    <x v="3"/>
    <d v="2024-04-16T00:00:00"/>
    <s v="ACHCP"/>
    <n v="605200"/>
    <s v="SBEE"/>
    <s v="Fact recharge SBEE appart Jean Bosco"/>
    <x v="37"/>
    <n v="42614"/>
  </r>
  <r>
    <x v="3"/>
    <d v="2024-04-16T00:00:00"/>
    <s v="REM"/>
    <n v="632700"/>
    <s v="Rémunération des autres prestataires de service"/>
    <s v="Rémunération Alfred Avril 2024"/>
    <x v="33"/>
    <n v="120000"/>
  </r>
  <r>
    <x v="3"/>
    <d v="2024-04-17T00:00:00"/>
    <s v="ACHCP"/>
    <n v="605300"/>
    <s v="Fourniture non stockables-Autres énergies"/>
    <s v="Achat carburation véhicule Mr EVINA"/>
    <x v="12"/>
    <n v="30000"/>
  </r>
  <r>
    <x v="3"/>
    <d v="2024-04-17T00:00:00"/>
    <s v="REM"/>
    <n v="632700"/>
    <s v="Rémunération des autres prestataires de service"/>
    <s v="Rémunération GUIDI Avril 2024"/>
    <x v="23"/>
    <n v="3100000"/>
  </r>
  <r>
    <x v="3"/>
    <d v="2024-04-17T00:00:00"/>
    <s v="CAIP"/>
    <n v="658800"/>
    <s v="Autres charges diverses"/>
    <s v="Rglt fact SBEE février bureau Parakou"/>
    <x v="38"/>
    <n v="2"/>
  </r>
  <r>
    <x v="3"/>
    <d v="2024-04-19T00:00:00"/>
    <s v="ACHCP"/>
    <n v="605300"/>
    <s v="Fourniture non stockables-Autres énergies"/>
    <s v="Acht carburat véhicul  TOURE"/>
    <x v="46"/>
    <n v="30000"/>
  </r>
  <r>
    <x v="3"/>
    <d v="2024-04-19T00:00:00"/>
    <s v="PREST-CP"/>
    <n v="605700"/>
    <s v="Achat de prestations de services"/>
    <s v="Fact ramassage ordures Avril Parakou"/>
    <x v="5"/>
    <n v="5000"/>
  </r>
  <r>
    <x v="3"/>
    <d v="2024-04-22T00:00:00"/>
    <s v="ACHCP"/>
    <n v="605300"/>
    <s v="Fourniture non stockables-Autres énergies"/>
    <s v="Acht carburant véhicul Jean Bosc"/>
    <x v="1"/>
    <n v="20000"/>
  </r>
  <r>
    <x v="3"/>
    <d v="2024-04-22T00:00:00"/>
    <s v="ACHCP"/>
    <n v="605300"/>
    <s v="Fourniture non stockables-Autres énergies"/>
    <s v="Acht carburant véhicul Jean Bosc"/>
    <x v="1"/>
    <n v="10000"/>
  </r>
  <r>
    <x v="3"/>
    <d v="2024-04-22T00:00:00"/>
    <s v="ACHCP"/>
    <n v="605300"/>
    <s v="Fourniture non stockables-Autres énergies"/>
    <s v="Acht carburant véhicule EVINA"/>
    <x v="12"/>
    <n v="30000"/>
  </r>
  <r>
    <x v="3"/>
    <d v="2024-04-22T00:00:00"/>
    <s v="ACHCP"/>
    <n v="618103"/>
    <s v="Frais de péage et de parking"/>
    <s v="Frais de péage véhicul Jean Bosc"/>
    <x v="2"/>
    <n v="1000"/>
  </r>
  <r>
    <x v="3"/>
    <d v="2024-04-23T00:00:00"/>
    <s v="ACHCP"/>
    <n v="605300"/>
    <s v="Fourniture non stockables-Autres énergies"/>
    <s v="Acht carburat véhicule TOURE"/>
    <x v="46"/>
    <n v="10000"/>
  </r>
  <r>
    <x v="3"/>
    <d v="2024-04-23T00:00:00"/>
    <s v="ACHCP"/>
    <n v="605300"/>
    <s v="Fourniture non stockables-Autres énergies"/>
    <s v="Acht carburat véhicule TOURE"/>
    <x v="46"/>
    <n v="20000"/>
  </r>
  <r>
    <x v="3"/>
    <d v="2024-04-23T00:00:00"/>
    <s v="ACHCP"/>
    <n v="618103"/>
    <s v="Frais de péage et de parking"/>
    <s v="Frais de péage véhicule TOURE"/>
    <x v="2"/>
    <n v="2000"/>
  </r>
  <r>
    <x v="3"/>
    <d v="2024-04-24T00:00:00"/>
    <s v="PREST-CP"/>
    <n v="624100"/>
    <s v="Entretiens et réparations des biens immobiliers"/>
    <s v="Changment serrure et prise dans le hall Pkou"/>
    <x v="13"/>
    <n v="20500"/>
  </r>
  <r>
    <x v="3"/>
    <d v="2024-04-24T00:00:00"/>
    <s v="ACHC"/>
    <n v="616000"/>
    <s v="Transport de plis"/>
    <s v="Envoi de colis sur parakou"/>
    <x v="36"/>
    <n v="2000"/>
  </r>
  <r>
    <x v="3"/>
    <d v="2024-04-24T00:00:00"/>
    <s v="ACHC"/>
    <n v="605300"/>
    <s v="Fourniture non stockables-Autres énergies"/>
    <s v="NF0005 GUIDI PASCAL Carburation"/>
    <x v="18"/>
    <n v="157831"/>
  </r>
  <r>
    <x v="3"/>
    <d v="2024-04-24T00:00:00"/>
    <s v="ACHC"/>
    <n v="618103"/>
    <s v="Frais de péage et de parking"/>
    <s v="NF0005 GUIDI PASCAL Frais de péage"/>
    <x v="2"/>
    <n v="3500"/>
  </r>
  <r>
    <x v="3"/>
    <d v="2024-04-24T00:00:00"/>
    <s v="ACHC"/>
    <n v="638400"/>
    <s v="Frais de mission"/>
    <s v="NF0005 GUIDI PASCAL Hébergement"/>
    <x v="40"/>
    <n v="60000"/>
  </r>
  <r>
    <x v="3"/>
    <d v="2024-04-24T00:00:00"/>
    <s v="ACHC"/>
    <n v="638300"/>
    <s v="Réceptions"/>
    <s v="NF0005 GUIDI PASCAL Restauration"/>
    <x v="40"/>
    <n v="28356"/>
  </r>
  <r>
    <x v="3"/>
    <d v="2024-04-25T00:00:00"/>
    <s v="REM"/>
    <n v="637200"/>
    <s v="Personnel détaché ou prêté à l'entité"/>
    <s v="Allocation et primes Arel Avril 2024"/>
    <x v="25"/>
    <n v="450000"/>
  </r>
  <r>
    <x v="3"/>
    <d v="2024-04-25T00:00:00"/>
    <s v="REM"/>
    <n v="637200"/>
    <s v="Personnel détaché ou prêté à l'entité"/>
    <s v="Alloctio et primes KEVIN Avril 2024"/>
    <x v="28"/>
    <n v="450000"/>
  </r>
  <r>
    <x v="3"/>
    <d v="2024-04-25T00:00:00"/>
    <s v="LOYER"/>
    <n v="622200"/>
    <s v="Location de bâtiments"/>
    <s v="Loyer appart Jean Bosco Mai-Juin-Juille"/>
    <x v="41"/>
    <n v="900000"/>
  </r>
  <r>
    <x v="3"/>
    <d v="2024-04-25T00:00:00"/>
    <s v="REM"/>
    <n v="637200"/>
    <s v="Personnel détaché ou prêté à l'entité"/>
    <s v="Primes Hermine Avril 2024"/>
    <x v="27"/>
    <n v="50000"/>
  </r>
  <r>
    <x v="3"/>
    <d v="2024-04-25T00:00:00"/>
    <s v="CAIP"/>
    <n v="658800"/>
    <s v="Autres charges diverses"/>
    <s v="Rglt fact SBIN internet Mars Bur Pkou"/>
    <x v="6"/>
    <n v="4"/>
  </r>
  <r>
    <x v="3"/>
    <d v="2024-04-26T00:00:00"/>
    <s v="ACHCP"/>
    <n v="605300"/>
    <s v="Fourniture non stockables-Autres énergies"/>
    <s v="Frais Carburation véhicul EVINA"/>
    <x v="12"/>
    <n v="30000"/>
  </r>
  <r>
    <x v="3"/>
    <d v="2024-04-26T00:00:00"/>
    <s v="ACHCP"/>
    <n v="605300"/>
    <s v="Fourniture non stockables-Autres énergies"/>
    <s v="Frais carburation véhicule EVINA"/>
    <x v="12"/>
    <n v="30000"/>
  </r>
  <r>
    <x v="3"/>
    <d v="2024-04-26T00:00:00"/>
    <s v="ACHCP"/>
    <n v="605300"/>
    <s v="Fourniture non stockables-Autres énergies"/>
    <s v="Frais Carburation véhicule Jean Bosco"/>
    <x v="1"/>
    <n v="20000"/>
  </r>
  <r>
    <x v="3"/>
    <d v="2024-04-26T00:00:00"/>
    <s v="ACHCP"/>
    <n v="605300"/>
    <s v="Fourniture non stockables-Autres énergies"/>
    <s v="Frais carburation véhicule TOURE"/>
    <x v="46"/>
    <n v="30000"/>
  </r>
  <r>
    <x v="3"/>
    <d v="2024-04-26T00:00:00"/>
    <s v="ACHCP"/>
    <n v="618103"/>
    <s v="Frais de péage et de parking"/>
    <s v="Frais de péage véhicule TOURE"/>
    <x v="2"/>
    <n v="2000"/>
  </r>
  <r>
    <x v="3"/>
    <d v="2024-04-26T00:00:00"/>
    <s v="ACHCP"/>
    <n v="618103"/>
    <s v="Frais de péage et de parking"/>
    <s v="Frais péages véhicule EVINA"/>
    <x v="2"/>
    <n v="10000"/>
  </r>
  <r>
    <x v="3"/>
    <d v="2024-04-26T00:00:00"/>
    <s v="ACHCP"/>
    <n v="618103"/>
    <s v="Frais de péage et de parking"/>
    <s v="Frais péages véhicule Jean Bosco"/>
    <x v="2"/>
    <n v="3000"/>
  </r>
  <r>
    <x v="3"/>
    <d v="2024-04-29T00:00:00"/>
    <s v="ACHCP"/>
    <n v="605300"/>
    <s v="Fourniture non stockables-Autres énergies"/>
    <s v="Achat de carburation véhicule Jean Bosc"/>
    <x v="1"/>
    <n v="30000"/>
  </r>
  <r>
    <x v="4"/>
    <d v="2024-05-01T00:00:00"/>
    <s v="ACHB"/>
    <n v="618101"/>
    <s v="Billets d'avion"/>
    <s v="Achat de billet d'avion pour Mr EVINA"/>
    <x v="45"/>
    <n v="595500"/>
  </r>
  <r>
    <x v="4"/>
    <d v="2024-05-01T00:00:00"/>
    <s v="ACHCP"/>
    <n v="668400"/>
    <s v="Médécine du travail et pharmacie"/>
    <s v="Certificat d'aptitude médicale Mr TOURE"/>
    <x v="51"/>
    <n v="10000"/>
  </r>
  <r>
    <x v="4"/>
    <d v="2024-05-01T00:00:00"/>
    <s v="PREST-B"/>
    <n v="624200"/>
    <s v="Entretiens et réparation des biens mobiliers"/>
    <s v="Entretiens + vidange véhicul Jean Bosco"/>
    <x v="32"/>
    <n v="50000"/>
  </r>
  <r>
    <x v="4"/>
    <d v="2024-05-01T00:00:00"/>
    <s v="PREST-B"/>
    <n v="624200"/>
    <s v="Entretiens et réparation des biens mobiliers"/>
    <s v="Entretiens et vidange véhicule EVINA"/>
    <x v="32"/>
    <n v="48055"/>
  </r>
  <r>
    <x v="4"/>
    <d v="2024-05-01T00:00:00"/>
    <s v="PREST-B"/>
    <n v="624200"/>
    <s v="Entretiens et réparation des biens mobiliers"/>
    <s v="Entretiens et vidange véhicule TOURE"/>
    <x v="32"/>
    <n v="46610"/>
  </r>
  <r>
    <x v="4"/>
    <d v="2024-05-01T00:00:00"/>
    <s v="ACHCP"/>
    <n v="605100"/>
    <s v="SONEB"/>
    <s v="Fact d'eau appart EVINA mars 24"/>
    <x v="9"/>
    <n v="3120"/>
  </r>
  <r>
    <x v="4"/>
    <d v="2024-05-01T00:00:00"/>
    <s v="ACHCP"/>
    <n v="605100"/>
    <s v="SONEB"/>
    <s v="Fact d'eau bureau Parakou mars 24"/>
    <x v="8"/>
    <n v="2184"/>
  </r>
  <r>
    <x v="4"/>
    <d v="2024-05-01T00:00:00"/>
    <s v="ACHCP"/>
    <n v="605200"/>
    <s v="SBEE"/>
    <s v="Fact électricité bureau Parakou mars 24"/>
    <x v="38"/>
    <n v="217929"/>
  </r>
  <r>
    <x v="4"/>
    <d v="2024-05-01T00:00:00"/>
    <s v="ACHCP"/>
    <n v="605200"/>
    <s v="SBEE"/>
    <s v="Fact électricité février appart EVINA"/>
    <x v="37"/>
    <n v="70878"/>
  </r>
  <r>
    <x v="4"/>
    <d v="2024-05-02T00:00:00"/>
    <s v="ACHC"/>
    <n v="605600"/>
    <s v="Achat de petit matériel et outillage"/>
    <s v="Achat de pocket wifi pour TOURE"/>
    <x v="13"/>
    <n v="15448"/>
  </r>
  <r>
    <x v="4"/>
    <d v="2024-05-02T00:00:00"/>
    <s v="ACHC"/>
    <n v="648000"/>
    <s v="Autres Impôts et Taxes"/>
    <s v="Achat de pocket wifi pour TOURE"/>
    <x v="13"/>
    <n v="772"/>
  </r>
  <r>
    <x v="4"/>
    <d v="2024-05-02T00:00:00"/>
    <s v="LOYER"/>
    <n v="622200"/>
    <s v="Location de bâtiments"/>
    <s v="Loyer Mai-Juin-Juillet 2024 Bureau Pkou"/>
    <x v="34"/>
    <n v="1200000"/>
  </r>
  <r>
    <x v="4"/>
    <d v="2024-05-02T00:00:00"/>
    <s v="ACHCP"/>
    <n v="605200"/>
    <s v="SBEE"/>
    <s v="Recharge compteur électricité TOURE"/>
    <x v="37"/>
    <n v="34092"/>
  </r>
  <r>
    <x v="4"/>
    <d v="2024-05-02T00:00:00"/>
    <s v="ACHC"/>
    <n v="628800"/>
    <s v="Autres frais de telecommunication"/>
    <s v="Recharge internet pour GUIDI"/>
    <x v="6"/>
    <n v="13136"/>
  </r>
  <r>
    <x v="4"/>
    <d v="2024-05-03T00:00:00"/>
    <s v="ACHCP"/>
    <n v="605300"/>
    <s v="Fourniture non stockables-Autres énergies"/>
    <s v="Achat carburation véhicule EVINA"/>
    <x v="12"/>
    <n v="30000"/>
  </r>
  <r>
    <x v="4"/>
    <d v="2024-05-03T00:00:00"/>
    <s v="ACHCP"/>
    <n v="605300"/>
    <s v="Fourniture non stockables-Autres énergies"/>
    <s v="Carburation véhicule TOURE"/>
    <x v="46"/>
    <n v="30000"/>
  </r>
  <r>
    <x v="4"/>
    <d v="2024-05-03T00:00:00"/>
    <s v="PREST-CP"/>
    <n v="605700"/>
    <s v="Achat de prestations de services"/>
    <s v="Fact prestation Clarisse Avril 2024"/>
    <x v="5"/>
    <n v="52000"/>
  </r>
  <r>
    <x v="4"/>
    <d v="2024-05-03T00:00:00"/>
    <s v="ACHCP"/>
    <n v="618103"/>
    <s v="Frais de péage et de parking"/>
    <s v="Frais de péages véhicule EVINA"/>
    <x v="2"/>
    <n v="2000"/>
  </r>
  <r>
    <x v="4"/>
    <d v="2024-05-03T00:00:00"/>
    <s v="ACHCP"/>
    <n v="618103"/>
    <s v="Frais de péage et de parking"/>
    <s v="Frais de péages véhicule TOURE"/>
    <x v="2"/>
    <n v="2000"/>
  </r>
  <r>
    <x v="4"/>
    <d v="2024-05-03T00:00:00"/>
    <s v="CAIP"/>
    <n v="658800"/>
    <s v="Autres charges diverses"/>
    <s v="Rglt fact éléctricité fév appart EVINA"/>
    <x v="37"/>
    <n v="7"/>
  </r>
  <r>
    <x v="4"/>
    <d v="2024-05-06T00:00:00"/>
    <s v="ACHCP"/>
    <n v="628800"/>
    <s v="Autres frais de telecommunication"/>
    <s v="Fact SBIN consommation Avril bureau Pk"/>
    <x v="6"/>
    <n v="32439"/>
  </r>
  <r>
    <x v="4"/>
    <d v="2024-05-06T00:00:00"/>
    <s v="ACHCP"/>
    <n v="648000"/>
    <s v="Autres Impôts et Taxes"/>
    <s v="Fact SBIN consommation Avril bureau Pk"/>
    <x v="6"/>
    <n v="1622"/>
  </r>
  <r>
    <x v="4"/>
    <d v="2024-05-07T00:00:00"/>
    <s v="ACHCP"/>
    <n v="605300"/>
    <s v="Fourniture non stockables-Autres énergies"/>
    <s v="Achat carburation  véhicul Jean Bosco"/>
    <x v="1"/>
    <n v="30000"/>
  </r>
  <r>
    <x v="4"/>
    <d v="2024-05-07T00:00:00"/>
    <s v="ACHCP"/>
    <n v="618103"/>
    <s v="Frais de péage et de parking"/>
    <s v="Frais péage véhicule Jean Bosco"/>
    <x v="2"/>
    <n v="4000"/>
  </r>
  <r>
    <x v="4"/>
    <d v="2024-05-10T00:00:00"/>
    <s v="ACHCP"/>
    <n v="605300"/>
    <s v="Fourniture non stockables-Autres énergies"/>
    <s v="Carburation  véhicule EVINA"/>
    <x v="12"/>
    <n v="20000"/>
  </r>
  <r>
    <x v="4"/>
    <d v="2024-05-10T00:00:00"/>
    <s v="ACHCP"/>
    <n v="605300"/>
    <s v="Fourniture non stockables-Autres énergies"/>
    <s v="Carburation véhicule TOURE"/>
    <x v="46"/>
    <n v="30000"/>
  </r>
  <r>
    <x v="4"/>
    <d v="2024-05-10T00:00:00"/>
    <s v="PREST-B"/>
    <n v="605700"/>
    <s v="Achat de prestations de services"/>
    <s v="Fact MSA Parakou Mai 2024"/>
    <x v="4"/>
    <n v="240000"/>
  </r>
  <r>
    <x v="4"/>
    <d v="2024-05-10T00:00:00"/>
    <s v="ACHCP"/>
    <n v="618103"/>
    <s v="Frais de péage et de parking"/>
    <s v="Frais de péages véhicule EVINA"/>
    <x v="2"/>
    <n v="4000"/>
  </r>
  <r>
    <x v="4"/>
    <d v="2024-05-10T00:00:00"/>
    <s v="ACHCP"/>
    <n v="618103"/>
    <s v="Frais de péage et de parking"/>
    <s v="Frais de péages véhicule TOURE"/>
    <x v="2"/>
    <n v="2000"/>
  </r>
  <r>
    <x v="4"/>
    <d v="2024-05-10T00:00:00"/>
    <s v="REM"/>
    <n v="632700"/>
    <s v="Rémunération des autres prestataires de service"/>
    <s v="Rémunération EVINA Mai 2024"/>
    <x v="20"/>
    <n v="1700000"/>
  </r>
  <r>
    <x v="4"/>
    <d v="2024-05-10T00:00:00"/>
    <s v="CAIP"/>
    <n v="658800"/>
    <s v="Autres charges diverses"/>
    <s v="Rglt fact d'électricbureau Pkou Mars 24"/>
    <x v="38"/>
    <n v="1"/>
  </r>
  <r>
    <x v="4"/>
    <d v="2024-05-10T00:00:00"/>
    <s v="CAIP"/>
    <n v="658800"/>
    <s v="Autres charges diverses"/>
    <s v="Rglt fact SONEB bureau PkouMars 24"/>
    <x v="8"/>
    <n v="3"/>
  </r>
  <r>
    <x v="4"/>
    <d v="2024-05-11T00:00:00"/>
    <s v="ACHCP"/>
    <n v="628800"/>
    <s v="Autres frais de telecommunication"/>
    <s v="Activation forfait internet Arel"/>
    <x v="6"/>
    <n v="14900"/>
  </r>
  <r>
    <x v="4"/>
    <d v="2024-05-11T00:00:00"/>
    <s v="ACHCP"/>
    <n v="628800"/>
    <s v="Autres frais de telecommunication"/>
    <s v="Activation forfait internet Hermine"/>
    <x v="6"/>
    <n v="14900"/>
  </r>
  <r>
    <x v="4"/>
    <d v="2024-05-11T00:00:00"/>
    <s v="ACHCP"/>
    <n v="628800"/>
    <s v="Autres frais de telecommunication"/>
    <s v="Activation forfait internet Jean Bosco"/>
    <x v="6"/>
    <n v="14900"/>
  </r>
  <r>
    <x v="4"/>
    <d v="2024-05-11T00:00:00"/>
    <s v="ACHCP"/>
    <n v="628800"/>
    <s v="Autres frais de telecommunication"/>
    <s v="Activation forfait internet kévin"/>
    <x v="6"/>
    <n v="14900"/>
  </r>
  <r>
    <x v="4"/>
    <d v="2024-05-11T00:00:00"/>
    <s v="ACHCP"/>
    <n v="628800"/>
    <s v="Autres frais de telecommunication"/>
    <s v="Activation forfait internet MTN EVINA"/>
    <x v="6"/>
    <n v="15100"/>
  </r>
  <r>
    <x v="4"/>
    <d v="2024-05-11T00:00:00"/>
    <s v="ACHC"/>
    <n v="616000"/>
    <s v="Transport de plis"/>
    <s v="Frais d'envoi chèque approv Parakou"/>
    <x v="36"/>
    <n v="2000"/>
  </r>
  <r>
    <x v="4"/>
    <d v="2024-05-12T00:00:00"/>
    <s v="REM"/>
    <n v="632700"/>
    <s v="Rémunération des autres prestataires de service"/>
    <s v="Rémunération GUIDI Mai 2024"/>
    <x v="23"/>
    <n v="3100000"/>
  </r>
  <r>
    <x v="4"/>
    <d v="2024-05-12T00:00:00"/>
    <s v="REM"/>
    <n v="632700"/>
    <s v="Rémunération des autres prestataires de service"/>
    <s v="Rémunération TOVIHO Mai 2024"/>
    <x v="33"/>
    <n v="120000"/>
  </r>
  <r>
    <x v="4"/>
    <d v="2024-05-13T00:00:00"/>
    <s v="REM"/>
    <n v="632700"/>
    <s v="Rémunération des autres prestataires de service"/>
    <s v="Rémunération Boukari Mai 2024"/>
    <x v="21"/>
    <n v="120000"/>
  </r>
  <r>
    <x v="4"/>
    <d v="2024-05-13T00:00:00"/>
    <s v="REM"/>
    <n v="632700"/>
    <s v="Rémunération des autres prestataires de service"/>
    <s v="Rémunération DATCHE Mai 2024"/>
    <x v="22"/>
    <n v="120000"/>
  </r>
  <r>
    <x v="4"/>
    <d v="2024-05-13T00:00:00"/>
    <s v="REM"/>
    <n v="632700"/>
    <s v="Rémunération des autres prestataires de service"/>
    <s v="Rémunération Jean Bosco Mai 2024"/>
    <x v="17"/>
    <n v="1900000"/>
  </r>
  <r>
    <x v="4"/>
    <d v="2024-05-15T00:00:00"/>
    <s v="ACHCP"/>
    <n v="605300"/>
    <s v="Fourniture non stockables-Autres énergies"/>
    <s v="Carburation véhicule EVINA"/>
    <x v="12"/>
    <n v="30000"/>
  </r>
  <r>
    <x v="4"/>
    <d v="2024-05-15T00:00:00"/>
    <s v="ACHCP"/>
    <n v="618103"/>
    <s v="Frais de péage et de parking"/>
    <s v="Frais de  péages véhicule EVINA"/>
    <x v="2"/>
    <n v="2000"/>
  </r>
  <r>
    <x v="4"/>
    <d v="2024-05-15T00:00:00"/>
    <s v="ACHCP"/>
    <n v="638400"/>
    <s v="Frais de mission"/>
    <s v="Frais de mission Mr TOURE Cotonou pour son Pays"/>
    <x v="15"/>
    <n v="80000"/>
  </r>
  <r>
    <x v="4"/>
    <d v="2024-05-15T00:00:00"/>
    <s v="ACHCP"/>
    <n v="605200"/>
    <s v="SBEE"/>
    <s v="Recharg compteur SBEE appart Jean Bosco"/>
    <x v="37"/>
    <n v="42614"/>
  </r>
  <r>
    <x v="4"/>
    <d v="2024-05-15T00:00:00"/>
    <s v="REM"/>
    <n v="632700"/>
    <s v="Rémunération des autres prestataires de service"/>
    <s v="Rémunération Jeannot Mai 2024"/>
    <x v="24"/>
    <n v="120000"/>
  </r>
  <r>
    <x v="4"/>
    <d v="2024-05-16T00:00:00"/>
    <s v="ACHB"/>
    <n v="618101"/>
    <s v="Billets d'avion"/>
    <s v="Achat de billet d'avion pour Mr TOURE"/>
    <x v="45"/>
    <n v="635000"/>
  </r>
  <r>
    <x v="4"/>
    <d v="2024-05-16T00:00:00"/>
    <s v="PREST-B"/>
    <n v="605700"/>
    <s v="Achat de prestations de services"/>
    <s v="Fact AXIAL BOTINZA Mai 2024"/>
    <x v="10"/>
    <n v="1770000"/>
  </r>
  <r>
    <x v="4"/>
    <d v="2024-05-17T00:00:00"/>
    <s v="ACHB"/>
    <n v="618101"/>
    <s v="Billets d'avion"/>
    <s v="Achat billet d'avion J-B et sa femme"/>
    <x v="45"/>
    <n v="1170000"/>
  </r>
  <r>
    <x v="4"/>
    <d v="2024-05-17T00:00:00"/>
    <s v="ACHCP"/>
    <n v="605300"/>
    <s v="Fourniture non stockables-Autres énergies"/>
    <s v="Achat carburation véhicule EVINA"/>
    <x v="12"/>
    <n v="30000"/>
  </r>
  <r>
    <x v="4"/>
    <d v="2024-05-17T00:00:00"/>
    <s v="ACHCP"/>
    <n v="605300"/>
    <s v="Fourniture non stockables-Autres énergies"/>
    <s v="Achat carburation véhicule TOURE"/>
    <x v="46"/>
    <n v="10000"/>
  </r>
  <r>
    <x v="4"/>
    <d v="2024-05-17T00:00:00"/>
    <s v="ACHCP"/>
    <n v="605300"/>
    <s v="Fourniture non stockables-Autres énergies"/>
    <s v="Acht carburation véhicule Jean Bosc"/>
    <x v="1"/>
    <n v="30000"/>
  </r>
  <r>
    <x v="4"/>
    <d v="2024-05-17T00:00:00"/>
    <s v="ACHCP"/>
    <n v="605300"/>
    <s v="Fourniture non stockables-Autres énergies"/>
    <s v="Carburation véhicule TOURE"/>
    <x v="46"/>
    <n v="38000"/>
  </r>
  <r>
    <x v="4"/>
    <d v="2024-05-17T00:00:00"/>
    <s v="ACHCP"/>
    <n v="638400"/>
    <s v="Frais de mission"/>
    <s v="Frais de mission Mr Boukari sur Cotonou"/>
    <x v="14"/>
    <n v="25000"/>
  </r>
  <r>
    <x v="4"/>
    <d v="2024-05-17T00:00:00"/>
    <s v="ACHCP"/>
    <n v="618103"/>
    <s v="Frais de péage et de parking"/>
    <s v="Frais de péages véhicule EVINA"/>
    <x v="2"/>
    <n v="2000"/>
  </r>
  <r>
    <x v="4"/>
    <d v="2024-05-17T00:00:00"/>
    <s v="ACHCP"/>
    <n v="618103"/>
    <s v="Frais de péage et de parking"/>
    <s v="Frais de péages véhicule TOURE"/>
    <x v="2"/>
    <n v="2000"/>
  </r>
  <r>
    <x v="4"/>
    <d v="2024-05-17T00:00:00"/>
    <s v="ACHCP"/>
    <n v="618100"/>
    <s v="Voyages et deplacement"/>
    <s v="Frais retour à Parakou Mr Boukari"/>
    <x v="2"/>
    <n v="5000"/>
  </r>
  <r>
    <x v="4"/>
    <d v="2024-05-17T00:00:00"/>
    <s v="ACHCP"/>
    <n v="618103"/>
    <s v="Frais de péage et de parking"/>
    <s v="Péages véhicule Jean Bosco"/>
    <x v="2"/>
    <n v="2000"/>
  </r>
  <r>
    <x v="4"/>
    <d v="2024-05-17T00:00:00"/>
    <s v="ACHCP"/>
    <n v="618103"/>
    <s v="Frais de péage et de parking"/>
    <s v="Péages véhicule TOURE"/>
    <x v="2"/>
    <n v="1300"/>
  </r>
  <r>
    <x v="4"/>
    <d v="2024-05-20T00:00:00"/>
    <s v="ACHB"/>
    <n v="648000"/>
    <s v="Autres Impôts et Taxes"/>
    <s v="Fact hebergemt TOURE Cot 18 au 20/05/24"/>
    <x v="48"/>
    <n v="3000"/>
  </r>
  <r>
    <x v="4"/>
    <d v="2024-05-20T00:00:00"/>
    <s v="ACHB"/>
    <n v="638400"/>
    <s v="Frais de mission"/>
    <s v="Fact hebergemt TOURE Cot 18 au 20/05/24"/>
    <x v="48"/>
    <n v="110169"/>
  </r>
  <r>
    <x v="4"/>
    <d v="2024-05-21T00:00:00"/>
    <s v="ACHC"/>
    <n v="638300"/>
    <s v="Réceptions"/>
    <s v="Achat viennoiserie reunion ADEOTI"/>
    <x v="2"/>
    <n v="6408"/>
  </r>
  <r>
    <x v="4"/>
    <d v="2024-05-22T00:00:00"/>
    <s v="PREST-B"/>
    <n v="605700"/>
    <s v="Achat de prestations de services"/>
    <s v="Fact 3eme Acompte KALI CONCEPT"/>
    <x v="43"/>
    <n v="2160000"/>
  </r>
  <r>
    <x v="4"/>
    <d v="2024-05-23T00:00:00"/>
    <s v="ACHCP"/>
    <n v="605300"/>
    <s v="Fourniture non stockables-Autres énergies"/>
    <s v="Acht carburation véhicule Jean Bosco"/>
    <x v="1"/>
    <n v="30000"/>
  </r>
  <r>
    <x v="4"/>
    <d v="2024-05-23T00:00:00"/>
    <s v="REM"/>
    <n v="637200"/>
    <s v="Personnel détaché ou prêté à l'entité"/>
    <s v="Allocations et primes Arel Mai 2024"/>
    <x v="25"/>
    <n v="450000"/>
  </r>
  <r>
    <x v="4"/>
    <d v="2024-05-23T00:00:00"/>
    <s v="REM"/>
    <n v="637200"/>
    <s v="Personnel détaché ou prêté à l'entité"/>
    <s v="Allocatios et primes Hermine Mai 2024"/>
    <x v="27"/>
    <n v="50000"/>
  </r>
  <r>
    <x v="4"/>
    <d v="2024-05-23T00:00:00"/>
    <s v="REM"/>
    <n v="637200"/>
    <s v="Personnel détaché ou prêté à l'entité"/>
    <s v="Allocatios et primes KEVIN Mai 2024"/>
    <x v="28"/>
    <n v="450000"/>
  </r>
  <r>
    <x v="4"/>
    <d v="2024-05-23T00:00:00"/>
    <s v="ACHCP"/>
    <n v="618103"/>
    <s v="Frais de péage et de parking"/>
    <s v="Frais de péages véhicule Jean Bosco"/>
    <x v="2"/>
    <n v="2000"/>
  </r>
  <r>
    <x v="4"/>
    <d v="2024-05-24T00:00:00"/>
    <s v="ACHCP"/>
    <n v="605500"/>
    <s v="Fournitures de bureau non stockables"/>
    <s v="Achat de 3 cartons papier RAM A4 bureau"/>
    <x v="13"/>
    <n v="55500"/>
  </r>
  <r>
    <x v="4"/>
    <d v="2024-05-24T00:00:00"/>
    <s v="ACHCP"/>
    <n v="605300"/>
    <s v="Fourniture non stockables-Autres énergies"/>
    <s v="Acht carburation véhicule EVINA"/>
    <x v="12"/>
    <n v="40000"/>
  </r>
  <r>
    <x v="4"/>
    <d v="2024-05-24T00:00:00"/>
    <s v="PREST-CP"/>
    <n v="605700"/>
    <s v="Achat de prestations de services"/>
    <s v="Fact prestation Mai 2024 ANAMA Clarisse"/>
    <x v="5"/>
    <n v="52000"/>
  </r>
  <r>
    <x v="4"/>
    <d v="2024-05-24T00:00:00"/>
    <s v="ACHCP"/>
    <n v="638400"/>
    <s v="Frais de mission"/>
    <s v="Frais de mission Boukari Cotonou"/>
    <x v="14"/>
    <n v="25000"/>
  </r>
  <r>
    <x v="4"/>
    <d v="2024-05-24T00:00:00"/>
    <s v="ACHCP"/>
    <n v="618103"/>
    <s v="Frais de péage et de parking"/>
    <s v="Frais de péages véhicule EVINA"/>
    <x v="2"/>
    <n v="6000"/>
  </r>
  <r>
    <x v="4"/>
    <d v="2024-05-26T00:00:00"/>
    <s v="ACHC"/>
    <n v="618103"/>
    <s v="Frais de péage et de parking"/>
    <s v="Frais parking aeroport retour voy TOURE"/>
    <x v="2"/>
    <n v="1000"/>
  </r>
  <r>
    <x v="4"/>
    <d v="2024-05-26T00:00:00"/>
    <s v="ACHCP"/>
    <n v="618100"/>
    <s v="Voyages et deplacement"/>
    <s v="Transport sur Cotonou Boukari"/>
    <x v="2"/>
    <n v="7000"/>
  </r>
  <r>
    <x v="4"/>
    <d v="2024-05-27T00:00:00"/>
    <s v="ACHC"/>
    <n v="638400"/>
    <s v="Frais de mission"/>
    <s v="Fact herbergement TOURE du 26au 27/Mai"/>
    <x v="48"/>
    <n v="56585"/>
  </r>
  <r>
    <x v="4"/>
    <d v="2024-05-29T00:00:00"/>
    <s v="ACHCP"/>
    <n v="605300"/>
    <s v="Fourniture non stockables-Autres énergies"/>
    <s v="Achat carburation véhicule TOURE"/>
    <x v="46"/>
    <n v="61000"/>
  </r>
  <r>
    <x v="4"/>
    <d v="2024-05-29T00:00:00"/>
    <s v="ACHCP"/>
    <n v="605300"/>
    <s v="Fourniture non stockables-Autres énergies"/>
    <s v="Acht carburation véhicule EVINA"/>
    <x v="12"/>
    <n v="20000"/>
  </r>
  <r>
    <x v="4"/>
    <d v="2024-05-29T00:00:00"/>
    <s v="ACHCP"/>
    <n v="618103"/>
    <s v="Frais de péage et de parking"/>
    <s v="Frais de péages véhicule EVINA"/>
    <x v="2"/>
    <n v="2000"/>
  </r>
  <r>
    <x v="4"/>
    <d v="2024-05-29T00:00:00"/>
    <s v="ACHCP"/>
    <n v="618103"/>
    <s v="Frais de péage et de parking"/>
    <s v="Frais péage  véhicule TOURE"/>
    <x v="2"/>
    <n v="1300"/>
  </r>
  <r>
    <x v="4"/>
    <d v="2024-05-29T00:00:00"/>
    <s v="ACHCP"/>
    <n v="605200"/>
    <s v="SBEE"/>
    <s v="Recharge électricité compteur SBEETOURE"/>
    <x v="37"/>
    <n v="34098"/>
  </r>
  <r>
    <x v="4"/>
    <d v="2024-05-29T00:00:00"/>
    <s v="REM"/>
    <n v="632700"/>
    <s v="Rémunération des autres prestataires de service"/>
    <s v="Rémunération TOURE Avril 2024"/>
    <x v="52"/>
    <n v="2700000"/>
  </r>
  <r>
    <x v="4"/>
    <d v="2024-05-29T00:00:00"/>
    <s v="REM"/>
    <n v="632700"/>
    <s v="Rémunération des autres prestataires de service"/>
    <s v="Rémunération TOURE Mai 2024"/>
    <x v="52"/>
    <n v="2700000"/>
  </r>
  <r>
    <x v="4"/>
    <d v="2024-05-31T00:00:00"/>
    <s v="ACHC"/>
    <n v="605600"/>
    <s v="Achat de petit matériel et outillage"/>
    <s v="Achat Poket wifi pour TOURE"/>
    <x v="13"/>
    <n v="15448"/>
  </r>
  <r>
    <x v="4"/>
    <d v="2024-05-31T00:00:00"/>
    <s v="ACHC"/>
    <n v="648000"/>
    <s v="Autres Impôts et Taxes"/>
    <s v="Achat Poket wifi pour TOURE"/>
    <x v="13"/>
    <n v="772"/>
  </r>
  <r>
    <x v="4"/>
    <d v="2024-05-31T00:00:00"/>
    <s v="ACHC"/>
    <n v="632500"/>
    <s v="Frais d'acte et de contentieux"/>
    <s v="Frais de permis de travail de Mr TOURE"/>
    <x v="51"/>
    <n v="50000"/>
  </r>
  <r>
    <x v="4"/>
    <d v="2024-05-31T00:00:00"/>
    <s v="ACHC"/>
    <n v="631700"/>
    <s v="Frais sur instruments monnaie électronique"/>
    <s v="Frais de permis de travail de Mr TOURE"/>
    <x v="51"/>
    <n v="500"/>
  </r>
  <r>
    <x v="5"/>
    <d v="2024-06-01T00:00:00"/>
    <s v="PREST-B"/>
    <n v="624200"/>
    <s v="Entretiens et réparation des biens mobiliers"/>
    <s v="Entretien et vidange véhicule EVINA"/>
    <x v="32"/>
    <n v="139830"/>
  </r>
  <r>
    <x v="5"/>
    <d v="2024-06-01T00:00:00"/>
    <s v="PREST-CP"/>
    <n v="605700"/>
    <s v="Achat de prestations de services"/>
    <s v="Fact ramassage ordures Mai 2024"/>
    <x v="5"/>
    <n v="5000"/>
  </r>
  <r>
    <x v="5"/>
    <d v="2024-06-01T00:00:00"/>
    <s v="ACHCP"/>
    <n v="605200"/>
    <s v="SBEE"/>
    <s v="Fact SBEE Avril Bureau Parakou"/>
    <x v="38"/>
    <n v="100028"/>
  </r>
  <r>
    <x v="5"/>
    <d v="2024-06-01T00:00:00"/>
    <s v="ACHC"/>
    <n v="616000"/>
    <s v="Transport de plis"/>
    <s v="Frais d'envoi sur Pkou chèq et pocket w"/>
    <x v="36"/>
    <n v="2000"/>
  </r>
  <r>
    <x v="5"/>
    <d v="2024-06-01T00:00:00"/>
    <s v="ACHB"/>
    <n v="638400"/>
    <s v="Frais de mission"/>
    <s v="Hébergement Juin-Juillet-Août 2024 TOUR"/>
    <x v="48"/>
    <n v="975000"/>
  </r>
  <r>
    <x v="5"/>
    <d v="2024-06-03T00:00:00"/>
    <s v="ACHCP"/>
    <n v="605300"/>
    <s v="Fourniture non stockables-Autres énergies"/>
    <s v="Achat carburat véhicule EVINA"/>
    <x v="12"/>
    <n v="20000"/>
  </r>
  <r>
    <x v="5"/>
    <d v="2024-06-03T00:00:00"/>
    <s v="ACHCP"/>
    <n v="605300"/>
    <s v="Fourniture non stockables-Autres énergies"/>
    <s v="Achat carburation véhicule EVINA"/>
    <x v="12"/>
    <n v="30000"/>
  </r>
  <r>
    <x v="5"/>
    <d v="2024-06-03T00:00:00"/>
    <s v="ACHCP"/>
    <n v="605300"/>
    <s v="Fourniture non stockables-Autres énergies"/>
    <s v="Achat carburation véhicule TOURE"/>
    <x v="46"/>
    <n v="30000"/>
  </r>
  <r>
    <x v="5"/>
    <d v="2024-06-03T00:00:00"/>
    <s v="ACHCP"/>
    <n v="618103"/>
    <s v="Frais de péage et de parking"/>
    <s v="Frais de péages véhicule EVINA"/>
    <x v="2"/>
    <n v="4000"/>
  </r>
  <r>
    <x v="5"/>
    <d v="2024-06-05T00:00:00"/>
    <s v="ACHCP"/>
    <n v="605300"/>
    <s v="Fourniture non stockables-Autres énergies"/>
    <s v="Achat carburation véhicule Jean Bosco"/>
    <x v="1"/>
    <n v="30000"/>
  </r>
  <r>
    <x v="5"/>
    <d v="2024-06-05T00:00:00"/>
    <s v="ACHCP"/>
    <n v="618103"/>
    <s v="Frais de péage et de parking"/>
    <s v="Carburation + péages véhicule Jean Bosco"/>
    <x v="1"/>
    <n v="2000"/>
  </r>
  <r>
    <x v="5"/>
    <d v="2024-06-05T00:00:00"/>
    <s v="PREST-B"/>
    <n v="605700"/>
    <s v="Achat de prestations de services"/>
    <s v="Fact MSA Parakou Juin 2024"/>
    <x v="4"/>
    <n v="240000"/>
  </r>
  <r>
    <x v="5"/>
    <d v="2024-06-05T00:00:00"/>
    <s v="ACHCP"/>
    <n v="638400"/>
    <s v="Frais de mission"/>
    <s v="Frais de mission EVINA Cotonou voy Cameroun"/>
    <x v="15"/>
    <n v="40000"/>
  </r>
  <r>
    <x v="5"/>
    <d v="2024-06-05T00:00:00"/>
    <s v="ACHCP"/>
    <n v="638400"/>
    <s v="Frais de mission"/>
    <s v="Frais mission ADOSSOU conduir EVINA Cot"/>
    <x v="14"/>
    <n v="25000"/>
  </r>
  <r>
    <x v="5"/>
    <d v="2024-06-06T00:00:00"/>
    <s v="ACHCP"/>
    <n v="605300"/>
    <s v="Fourniture non stockables-Autres énergies"/>
    <s v="Achat carburation véhicule EVINA"/>
    <x v="12"/>
    <n v="30001"/>
  </r>
  <r>
    <x v="5"/>
    <d v="2024-06-06T00:00:00"/>
    <s v="ACHCP"/>
    <n v="605300"/>
    <s v="Fourniture non stockables-Autres énergies"/>
    <s v="Achat carburation véhicule TOURE"/>
    <x v="46"/>
    <n v="30000"/>
  </r>
  <r>
    <x v="5"/>
    <d v="2024-06-06T00:00:00"/>
    <s v="ACHCP"/>
    <n v="605300"/>
    <s v="Fourniture non stockables-Autres énergies"/>
    <s v="Carburation véhicule EVINA"/>
    <x v="12"/>
    <n v="30000"/>
  </r>
  <r>
    <x v="5"/>
    <d v="2024-06-06T00:00:00"/>
    <s v="ACHCP"/>
    <n v="628800"/>
    <s v="Autres frais de telecommunication"/>
    <s v="Fact SBIN internet bureau Pkou Mai 2024"/>
    <x v="6"/>
    <n v="32439"/>
  </r>
  <r>
    <x v="5"/>
    <d v="2024-06-06T00:00:00"/>
    <s v="ACHCP"/>
    <n v="648000"/>
    <s v="Autres Impôts et Taxes"/>
    <s v="Fact SBIN internet bureau Pkou Mai 2024"/>
    <x v="6"/>
    <n v="1622"/>
  </r>
  <r>
    <x v="5"/>
    <d v="2024-06-06T00:00:00"/>
    <s v="ACHCP"/>
    <n v="618103"/>
    <s v="Frais de péage et de parking"/>
    <s v="Frais de péage véhicule EVINA"/>
    <x v="2"/>
    <n v="1000"/>
  </r>
  <r>
    <x v="5"/>
    <d v="2024-06-06T00:00:00"/>
    <s v="ACHCP"/>
    <n v="618103"/>
    <s v="Frais de péage et de parking"/>
    <s v="Frais de péages véhicule TOURE"/>
    <x v="2"/>
    <n v="6000"/>
  </r>
  <r>
    <x v="5"/>
    <d v="2024-06-06T00:00:00"/>
    <s v="ACHCP"/>
    <n v="618103"/>
    <s v="Frais de péage et de parking"/>
    <s v="Frais péages véhicule EVINA"/>
    <x v="2"/>
    <n v="2000"/>
  </r>
  <r>
    <x v="5"/>
    <d v="2024-06-06T00:00:00"/>
    <s v="CAIP"/>
    <n v="658800"/>
    <s v="Autres charges diverses"/>
    <s v="Rglt fact SBEE Avril Bureau Parakou"/>
    <x v="38"/>
    <n v="23"/>
  </r>
  <r>
    <x v="5"/>
    <d v="2024-06-10T00:00:00"/>
    <s v="ACHCP"/>
    <n v="605300"/>
    <s v="Fourniture non stockables-Autres énergies"/>
    <s v="Carburation véhicule Jean Bosco"/>
    <x v="1"/>
    <n v="30000"/>
  </r>
  <r>
    <x v="5"/>
    <d v="2024-06-10T00:00:00"/>
    <s v="ACHCP"/>
    <n v="605300"/>
    <s v="Fourniture non stockables-Autres énergies"/>
    <s v="Carburation véhicule TOURE"/>
    <x v="46"/>
    <n v="30000"/>
  </r>
  <r>
    <x v="5"/>
    <d v="2024-06-10T00:00:00"/>
    <s v="ACHCP"/>
    <n v="605200"/>
    <s v="SBEE"/>
    <s v="Fact SBEE Avril 2024 Appart EVINA"/>
    <x v="37"/>
    <n v="64092"/>
  </r>
  <r>
    <x v="5"/>
    <d v="2024-06-10T00:00:00"/>
    <s v="ACHCP"/>
    <n v="618103"/>
    <s v="Frais de péage et de parking"/>
    <s v="Frais de péage véhicule Jean Bosco"/>
    <x v="2"/>
    <n v="2000"/>
  </r>
  <r>
    <x v="5"/>
    <d v="2024-06-10T00:00:00"/>
    <s v="REM"/>
    <n v="632700"/>
    <s v="Rémunération des autres prestataires de service"/>
    <s v="Rémunérataion TOVIHO Juin 2024"/>
    <x v="33"/>
    <n v="120000"/>
  </r>
  <r>
    <x v="5"/>
    <d v="2024-06-11T00:00:00"/>
    <s v="ACHB"/>
    <n v="605500"/>
    <s v="Fournitures de bureau non stockables"/>
    <s v="Fact DOSTIC achat d'encre bureau Parako"/>
    <x v="13"/>
    <n v="540000"/>
  </r>
  <r>
    <x v="5"/>
    <d v="2024-06-11T00:00:00"/>
    <s v="REM"/>
    <n v="632700"/>
    <s v="Rémunération des autres prestataires de service"/>
    <s v="Rémunérataion GUIDI Juin 2024"/>
    <x v="23"/>
    <n v="3100000"/>
  </r>
  <r>
    <x v="5"/>
    <d v="2024-06-11T00:00:00"/>
    <s v="REM"/>
    <n v="632700"/>
    <s v="Rémunération des autres prestataires de service"/>
    <s v="Rémunération  Boukari Juin 2024"/>
    <x v="21"/>
    <n v="120000"/>
  </r>
  <r>
    <x v="5"/>
    <d v="2024-06-11T00:00:00"/>
    <s v="REM"/>
    <n v="632700"/>
    <s v="Rémunération des autres prestataires de service"/>
    <s v="Rémunération DATCHE juin 2024"/>
    <x v="22"/>
    <n v="120000"/>
  </r>
  <r>
    <x v="5"/>
    <d v="2024-06-11T00:00:00"/>
    <s v="REM"/>
    <n v="632700"/>
    <s v="Rémunération des autres prestataires de service"/>
    <s v="Rémunération EVINA Juin 2024"/>
    <x v="20"/>
    <n v="1700000"/>
  </r>
  <r>
    <x v="5"/>
    <d v="2024-06-12T00:00:00"/>
    <s v="PREST-CP"/>
    <n v="605700"/>
    <s v="Achat de prestations de services"/>
    <s v="Preatation Clarisse Juin 2024"/>
    <x v="5"/>
    <n v="52000"/>
  </r>
  <r>
    <x v="5"/>
    <d v="2024-06-12T00:00:00"/>
    <s v="ACHCP"/>
    <n v="628800"/>
    <s v="Autres frais de telecommunication"/>
    <s v="Recharge internet Arel"/>
    <x v="6"/>
    <n v="14900"/>
  </r>
  <r>
    <x v="5"/>
    <d v="2024-06-12T00:00:00"/>
    <s v="ACHCP"/>
    <n v="628800"/>
    <s v="Autres frais de telecommunication"/>
    <s v="Recharge internet EVINA"/>
    <x v="6"/>
    <n v="15100"/>
  </r>
  <r>
    <x v="5"/>
    <d v="2024-06-12T00:00:00"/>
    <s v="ACHCP"/>
    <n v="628800"/>
    <s v="Autres frais de telecommunication"/>
    <s v="Recharge internet Hermine"/>
    <x v="6"/>
    <n v="14900"/>
  </r>
  <r>
    <x v="5"/>
    <d v="2024-06-12T00:00:00"/>
    <s v="ACHCP"/>
    <n v="628800"/>
    <s v="Autres frais de telecommunication"/>
    <s v="Recharge internet Jean Bosco"/>
    <x v="6"/>
    <n v="14900"/>
  </r>
  <r>
    <x v="5"/>
    <d v="2024-06-12T00:00:00"/>
    <s v="ACHCP"/>
    <n v="628800"/>
    <s v="Autres frais de telecommunication"/>
    <s v="Recharge internet Kévin"/>
    <x v="6"/>
    <n v="14900"/>
  </r>
  <r>
    <x v="5"/>
    <d v="2024-06-12T00:00:00"/>
    <s v="REM"/>
    <n v="632700"/>
    <s v="Rémunération des autres prestataires de service"/>
    <s v="Rémunération Jean Bosco Juin 2024"/>
    <x v="17"/>
    <n v="1900000"/>
  </r>
  <r>
    <x v="5"/>
    <d v="2024-06-12T00:00:00"/>
    <s v="REM"/>
    <n v="632700"/>
    <s v="Rémunération des autres prestataires de service"/>
    <s v="Rémunération Jeannot Juin 2024"/>
    <x v="24"/>
    <n v="120000"/>
  </r>
  <r>
    <x v="5"/>
    <d v="2024-06-12T00:00:00"/>
    <s v="REM"/>
    <n v="632700"/>
    <s v="Rémunération des autres prestataires de service"/>
    <s v="Rémunération TOURE Juin 2024"/>
    <x v="52"/>
    <n v="2700000"/>
  </r>
  <r>
    <x v="5"/>
    <d v="2024-06-13T00:00:00"/>
    <s v="ACHC"/>
    <n v="628800"/>
    <s v="Autres frais de telecommunication"/>
    <s v="Recharge internet M. GUIDI"/>
    <x v="6"/>
    <n v="13136"/>
  </r>
  <r>
    <x v="5"/>
    <d v="2024-06-13T00:00:00"/>
    <s v="ACHCP"/>
    <n v="605200"/>
    <s v="SBEE"/>
    <s v="Recharge SBEE Appart Jean Bosco"/>
    <x v="37"/>
    <n v="34090"/>
  </r>
  <r>
    <x v="5"/>
    <d v="2024-06-14T00:00:00"/>
    <s v="ACHCP"/>
    <n v="605300"/>
    <s v="Fourniture non stockables-Autres énergies"/>
    <s v="Achat de carburant véhicule TOURE"/>
    <x v="46"/>
    <n v="30000"/>
  </r>
  <r>
    <x v="5"/>
    <d v="2024-06-14T00:00:00"/>
    <s v="ACHCP"/>
    <n v="605300"/>
    <s v="Fourniture non stockables-Autres énergies"/>
    <s v="Carburation véhicule Jean Bosco"/>
    <x v="1"/>
    <n v="40000"/>
  </r>
  <r>
    <x v="5"/>
    <d v="2024-06-14T00:00:00"/>
    <s v="ACHC"/>
    <n v="616000"/>
    <s v="Transport de plis"/>
    <s v="Envoi de chèque sur Parakou"/>
    <x v="36"/>
    <n v="2000"/>
  </r>
  <r>
    <x v="5"/>
    <d v="2024-06-14T00:00:00"/>
    <s v="ACHCP"/>
    <n v="605200"/>
    <s v="SBEE"/>
    <s v="Recharge SBEE Appart TOURE"/>
    <x v="37"/>
    <n v="34092"/>
  </r>
  <r>
    <x v="5"/>
    <d v="2024-06-14T00:00:00"/>
    <s v="CAIP"/>
    <n v="658800"/>
    <s v="Autres charges diverses"/>
    <s v="Rglt Fact SBEE Avril 2024 Appart EVINA"/>
    <x v="37"/>
    <n v="1"/>
  </r>
  <r>
    <x v="5"/>
    <d v="2024-06-17T00:00:00"/>
    <s v="REM"/>
    <n v="637200"/>
    <s v="Personnel détaché ou prêté à l'entité"/>
    <s v="Allocations et primes Hermine Juin 2024"/>
    <x v="27"/>
    <n v="50000"/>
  </r>
  <r>
    <x v="5"/>
    <d v="2024-06-17T00:00:00"/>
    <s v="REM"/>
    <n v="637200"/>
    <s v="Personnel détaché ou prêté à l'entité"/>
    <s v="Allocations et primes Kévin Juin 2024"/>
    <x v="28"/>
    <n v="450000"/>
  </r>
  <r>
    <x v="5"/>
    <d v="2024-06-21T00:00:00"/>
    <s v="REM"/>
    <n v="664100"/>
    <s v="Charges sociales sur rémunération du personnel na"/>
    <s v="CNSS sur Salaire AREL Juin 2024"/>
    <x v="53"/>
    <n v="108511"/>
  </r>
  <r>
    <x v="5"/>
    <d v="2024-06-21T00:00:00"/>
    <s v="REM"/>
    <n v="663800"/>
    <s v="Prime de chantier"/>
    <s v="Prime de chantier AREL Juin 2024"/>
    <x v="25"/>
    <n v="100000"/>
  </r>
  <r>
    <x v="5"/>
    <d v="2024-06-21T00:00:00"/>
    <s v="REM"/>
    <n v="663100"/>
    <s v="Indemnité de logement"/>
    <s v="Prime de logement AREL Juin 2024"/>
    <x v="25"/>
    <n v="50000"/>
  </r>
  <r>
    <x v="5"/>
    <d v="2024-06-21T00:00:00"/>
    <s v="REM"/>
    <n v="661100"/>
    <s v="Rémunération personnel permanent"/>
    <s v="Salaire AREL Juin 2024"/>
    <x v="25"/>
    <n v="409336"/>
  </r>
  <r>
    <x v="5"/>
    <d v="2024-06-21T00:00:00"/>
    <s v="REM"/>
    <n v="641300"/>
    <s v="Taxes sur appointements salaires"/>
    <s v="VPS sur Salaire AREL Juin 2024"/>
    <x v="53"/>
    <n v="22373"/>
  </r>
  <r>
    <x v="5"/>
    <d v="2024-06-25T00:00:00"/>
    <s v="ACHCP"/>
    <n v="605300"/>
    <s v="Fourniture non stockables-Autres énergies"/>
    <s v="Achat de carburant véhicule TOURE"/>
    <x v="46"/>
    <n v="30000"/>
  </r>
  <r>
    <x v="5"/>
    <d v="2024-06-25T00:00:00"/>
    <s v="ACHCP"/>
    <n v="605300"/>
    <s v="Fourniture non stockables-Autres énergies"/>
    <s v="Achat de carburat véhicules Jean Bosco"/>
    <x v="1"/>
    <n v="34000"/>
  </r>
  <r>
    <x v="5"/>
    <d v="2024-06-25T00:00:00"/>
    <s v="ACHCP"/>
    <n v="605300"/>
    <s v="Fourniture non stockables-Autres énergies"/>
    <s v="Achat de carburat véhicules Jean Bosco"/>
    <x v="1"/>
    <n v="22000"/>
  </r>
  <r>
    <x v="5"/>
    <d v="2024-06-25T00:00:00"/>
    <s v="ACHCP"/>
    <n v="618103"/>
    <s v="Frais de péage et de parking"/>
    <s v="Frais de péages véhicule TOURE"/>
    <x v="2"/>
    <n v="4000"/>
  </r>
  <r>
    <x v="5"/>
    <d v="2024-06-25T00:00:00"/>
    <s v="ACHCP"/>
    <n v="618103"/>
    <s v="Frais de péage et de parking"/>
    <s v="Frais de péages véhicules Jean Bosco"/>
    <x v="2"/>
    <n v="6000"/>
  </r>
  <r>
    <x v="5"/>
    <d v="2024-06-25T00:00:00"/>
    <s v="PREST-CP"/>
    <n v="624100"/>
    <s v="Entretiens et réparations des biens immobiliers"/>
    <s v="Prest changemt serrure bureau Kevin"/>
    <x v="35"/>
    <n v="8500"/>
  </r>
  <r>
    <x v="5"/>
    <d v="2024-06-26T00:00:00"/>
    <s v="ACHCP"/>
    <n v="605300"/>
    <s v="Fourniture non stockables-Autres énergies"/>
    <s v="Achat carburation véhicule TOURE"/>
    <x v="46"/>
    <n v="20000"/>
  </r>
  <r>
    <x v="5"/>
    <d v="2024-06-26T00:00:00"/>
    <s v="ACHCP"/>
    <n v="605300"/>
    <s v="Fourniture non stockables-Autres énergies"/>
    <s v="Achat carburation véhicule TOURE"/>
    <x v="46"/>
    <n v="30000"/>
  </r>
  <r>
    <x v="5"/>
    <d v="2024-06-26T00:00:00"/>
    <s v="ACHC"/>
    <n v="605300"/>
    <s v="Fourniture non stockables-Autres énergies"/>
    <s v="Achat d'essence véhicule GUIDI"/>
    <x v="18"/>
    <n v="35600"/>
  </r>
  <r>
    <x v="5"/>
    <d v="2024-06-26T00:00:00"/>
    <s v="ACHC"/>
    <n v="605300"/>
    <s v="Fourniture non stockables-Autres énergies"/>
    <s v="Achat d'essence véhicule GUIDI"/>
    <x v="18"/>
    <n v="33500"/>
  </r>
  <r>
    <x v="5"/>
    <d v="2024-06-26T00:00:00"/>
    <s v="ACHC"/>
    <n v="605300"/>
    <s v="Fourniture non stockables-Autres énergies"/>
    <s v="Achat d'essence véhicule GUIDI"/>
    <x v="18"/>
    <n v="34800"/>
  </r>
  <r>
    <x v="5"/>
    <d v="2024-06-26T00:00:00"/>
    <s v="ACHC"/>
    <n v="605300"/>
    <s v="Fourniture non stockables-Autres énergies"/>
    <s v="Achat d'essence véhicule GUIDI"/>
    <x v="18"/>
    <n v="33850"/>
  </r>
  <r>
    <x v="5"/>
    <d v="2024-06-26T00:00:00"/>
    <s v="ACHC"/>
    <n v="605300"/>
    <s v="Fourniture non stockables-Autres énergies"/>
    <s v="Achat d'essence véhicule GUIDI"/>
    <x v="18"/>
    <n v="35000"/>
  </r>
  <r>
    <x v="5"/>
    <d v="2024-06-26T00:00:00"/>
    <s v="ACHCP"/>
    <n v="605200"/>
    <s v="SBEE"/>
    <s v="Fact SBEE bureau Pkou mai 2024"/>
    <x v="38"/>
    <n v="99370"/>
  </r>
  <r>
    <x v="5"/>
    <d v="2024-06-26T00:00:00"/>
    <s v="ACHC"/>
    <n v="638400"/>
    <s v="Frais de mission"/>
    <s v="Frais de mission de ADOSSOU conduire EVINA Pkou"/>
    <x v="14"/>
    <n v="25000"/>
  </r>
  <r>
    <x v="5"/>
    <d v="2024-06-26T00:00:00"/>
    <s v="ACHC"/>
    <n v="638400"/>
    <s v="Frais de mission"/>
    <s v="Frais de mission EVINA retour voy pour"/>
    <x v="15"/>
    <n v="40000"/>
  </r>
  <r>
    <x v="5"/>
    <d v="2024-06-26T00:00:00"/>
    <s v="ACHCP"/>
    <n v="618103"/>
    <s v="Frais de péage et de parking"/>
    <s v="Frais de péages véhicule TOURE"/>
    <x v="2"/>
    <n v="2000"/>
  </r>
  <r>
    <x v="5"/>
    <d v="2024-06-26T00:00:00"/>
    <s v="CAIP"/>
    <n v="658800"/>
    <s v="Autres charges diverses"/>
    <s v="Rglt facture SBEE bureau Pkou Mai 2024"/>
    <x v="38"/>
    <n v="1"/>
  </r>
  <r>
    <x v="5"/>
    <d v="2024-06-26T00:00:00"/>
    <s v="ACHCP"/>
    <n v="618100"/>
    <s v="Voyages et deplacement"/>
    <s v="Transport DOUALA-YAHOUNDE EVINA"/>
    <x v="2"/>
    <n v="8000"/>
  </r>
  <r>
    <x v="5"/>
    <d v="2024-06-27T00:00:00"/>
    <s v="ACHCP"/>
    <n v="605300"/>
    <s v="Fourniture non stockables-Autres énergies"/>
    <s v="Achat carburation  véhicule TOURE"/>
    <x v="46"/>
    <n v="20000"/>
  </r>
  <r>
    <x v="5"/>
    <d v="2024-06-27T00:00:00"/>
    <s v="ACHCP"/>
    <n v="618103"/>
    <s v="Frais de péage et de parking"/>
    <s v="Frais de péages véhicule TOURE"/>
    <x v="2"/>
    <n v="1000"/>
  </r>
  <r>
    <x v="6"/>
    <d v="2024-07-01T00:00:00"/>
    <s v="ACHCP"/>
    <n v="605300"/>
    <s v="Fourniture non stockables-Autres énergies"/>
    <s v="Achat carburation véhicule Mr EVINA"/>
    <x v="12"/>
    <n v="10000"/>
  </r>
  <r>
    <x v="6"/>
    <d v="2024-07-01T00:00:00"/>
    <s v="ACHCP"/>
    <n v="605300"/>
    <s v="Fourniture non stockables-Autres énergies"/>
    <s v="Achat carburation véhicule Mr EVINA"/>
    <x v="12"/>
    <n v="5000"/>
  </r>
  <r>
    <x v="6"/>
    <d v="2024-07-01T00:00:00"/>
    <s v="ACHCP"/>
    <n v="605300"/>
    <s v="Fourniture non stockables-Autres énergies"/>
    <s v="Achat carburation véhicule Mr EVINA"/>
    <x v="12"/>
    <n v="25001"/>
  </r>
  <r>
    <x v="6"/>
    <d v="2024-07-01T00:00:00"/>
    <s v="ACHCP"/>
    <n v="605300"/>
    <s v="Fourniture non stockables-Autres énergies"/>
    <s v="Achat carburation véhicule Mr Jean Bosc"/>
    <x v="1"/>
    <n v="30000"/>
  </r>
  <r>
    <x v="6"/>
    <d v="2024-07-01T00:00:00"/>
    <s v="ACHCP"/>
    <n v="605300"/>
    <s v="Fourniture non stockables-Autres énergies"/>
    <s v="Carburat° véhicule Mr TOURE"/>
    <x v="46"/>
    <n v="30000"/>
  </r>
  <r>
    <x v="6"/>
    <d v="2024-07-01T00:00:00"/>
    <s v="ACHCP"/>
    <n v="605100"/>
    <s v="SONEB"/>
    <s v="Entretien SONEB Mai 2024 appart EVINA"/>
    <x v="32"/>
    <n v="402"/>
  </r>
  <r>
    <x v="6"/>
    <d v="2024-07-01T00:00:00"/>
    <s v="PREST-CP"/>
    <n v="605700"/>
    <s v="Achat de prestations de services"/>
    <s v="Fact ramassage d'ordures Juin 2024"/>
    <x v="5"/>
    <n v="5000"/>
  </r>
  <r>
    <x v="6"/>
    <d v="2024-07-01T00:00:00"/>
    <s v="ACHCP"/>
    <n v="605200"/>
    <s v="SBEE"/>
    <s v="Fact SBEE appart EVINA Mai 2024"/>
    <x v="37"/>
    <n v="70323"/>
  </r>
  <r>
    <x v="6"/>
    <d v="2024-07-01T00:00:00"/>
    <s v="ACHCP"/>
    <n v="605200"/>
    <s v="SBEE"/>
    <s v="Fact SBEE appart EVINA Mars  2024"/>
    <x v="37"/>
    <n v="105393"/>
  </r>
  <r>
    <x v="6"/>
    <d v="2024-07-01T00:00:00"/>
    <s v="ACHCP"/>
    <n v="605100"/>
    <s v="SONEB"/>
    <s v="Fact SONEB Avril 2024 appart EVINA"/>
    <x v="9"/>
    <n v="3573"/>
  </r>
  <r>
    <x v="6"/>
    <d v="2024-07-01T00:00:00"/>
    <s v="ACHCP"/>
    <n v="605100"/>
    <s v="SONEB"/>
    <s v="Fact SONEB Avril 2024 bureau Parakou"/>
    <x v="8"/>
    <n v="9009"/>
  </r>
  <r>
    <x v="6"/>
    <d v="2024-07-01T00:00:00"/>
    <s v="ACHCP"/>
    <n v="605100"/>
    <s v="SONEB"/>
    <s v="Fact SONEB Avril appartement Jean-Bosco"/>
    <x v="9"/>
    <n v="402"/>
  </r>
  <r>
    <x v="6"/>
    <d v="2024-07-01T00:00:00"/>
    <s v="ACHCP"/>
    <n v="605100"/>
    <s v="SONEB"/>
    <s v="Fact SONEB Mai 2024 bureau Parakou"/>
    <x v="8"/>
    <n v="4479"/>
  </r>
  <r>
    <x v="6"/>
    <d v="2024-07-01T00:00:00"/>
    <s v="ACHCP"/>
    <n v="605100"/>
    <s v="SONEB"/>
    <s v="Fact SONEB Mai appartement Jean-Bosco"/>
    <x v="9"/>
    <n v="402"/>
  </r>
  <r>
    <x v="6"/>
    <d v="2024-07-01T00:00:00"/>
    <s v="ACHCP"/>
    <n v="605100"/>
    <s v="SONEB"/>
    <s v="Fact SONEB Mars appartement Jean-Bosco"/>
    <x v="9"/>
    <n v="402"/>
  </r>
  <r>
    <x v="6"/>
    <d v="2024-07-01T00:00:00"/>
    <s v="ACHCP"/>
    <n v="618103"/>
    <s v="Frais de péage et de parking"/>
    <s v="Frais de péges véhicule Mr TOURE"/>
    <x v="2"/>
    <n v="2000"/>
  </r>
  <r>
    <x v="6"/>
    <d v="2024-07-01T00:00:00"/>
    <s v="ACHCP"/>
    <n v="618103"/>
    <s v="Frais de péage et de parking"/>
    <s v="Péages véhicule Mr EVINA"/>
    <x v="2"/>
    <n v="1000"/>
  </r>
  <r>
    <x v="6"/>
    <d v="2024-07-02T00:00:00"/>
    <s v="ACHCP"/>
    <n v="605300"/>
    <s v="Fourniture non stockables-Autres énergies"/>
    <s v="Achat carburation véhicule Mr EVINA"/>
    <x v="12"/>
    <n v="30001"/>
  </r>
  <r>
    <x v="6"/>
    <d v="2024-07-02T00:00:00"/>
    <s v="ACHCP"/>
    <n v="628800"/>
    <s v="Autres frais de telecommunication"/>
    <s v="Activation forfait internet Arel"/>
    <x v="6"/>
    <n v="14900"/>
  </r>
  <r>
    <x v="6"/>
    <d v="2024-07-02T00:00:00"/>
    <s v="ACHCP"/>
    <n v="628800"/>
    <s v="Autres frais de telecommunication"/>
    <s v="Activation forfait internet EVINA"/>
    <x v="6"/>
    <n v="15100"/>
  </r>
  <r>
    <x v="6"/>
    <d v="2024-07-02T00:00:00"/>
    <s v="ACHCP"/>
    <n v="628800"/>
    <s v="Autres frais de telecommunication"/>
    <s v="Activation forfait internet Hermine"/>
    <x v="6"/>
    <n v="14900"/>
  </r>
  <r>
    <x v="6"/>
    <d v="2024-07-02T00:00:00"/>
    <s v="ACHCP"/>
    <n v="628800"/>
    <s v="Autres frais de telecommunication"/>
    <s v="Activation forfait internet Jean Bosco"/>
    <x v="6"/>
    <n v="14900"/>
  </r>
  <r>
    <x v="6"/>
    <d v="2024-07-02T00:00:00"/>
    <s v="ACHCP"/>
    <n v="628800"/>
    <s v="Autres frais de telecommunication"/>
    <s v="Activation forfait internet Kevin"/>
    <x v="6"/>
    <n v="14900"/>
  </r>
  <r>
    <x v="6"/>
    <d v="2024-07-02T00:00:00"/>
    <s v="ACHCP"/>
    <n v="628800"/>
    <s v="Autres frais de telecommunication"/>
    <s v="Activation forfait internet TOURE"/>
    <x v="6"/>
    <n v="14900"/>
  </r>
  <r>
    <x v="6"/>
    <d v="2024-07-02T00:00:00"/>
    <s v="ACHCP"/>
    <n v="618103"/>
    <s v="Frais de péage et de parking"/>
    <s v="Faris de péages véhicule Mr EVINA"/>
    <x v="2"/>
    <n v="4000"/>
  </r>
  <r>
    <x v="6"/>
    <d v="2024-07-03T00:00:00"/>
    <s v="PREST-B"/>
    <n v="605700"/>
    <s v="Achat de prestations de services"/>
    <s v="Fact MSA Parakou  Juillet 2024"/>
    <x v="4"/>
    <n v="240000"/>
  </r>
  <r>
    <x v="6"/>
    <d v="2024-07-03T00:00:00"/>
    <s v="ACHC"/>
    <n v="638300"/>
    <s v="Réceptions"/>
    <s v="Frais de mission TOVIHO conduire GUIDI au Nord du 08 au 11 juillet 24"/>
    <x v="16"/>
    <n v="75000"/>
  </r>
  <r>
    <x v="6"/>
    <d v="2024-07-04T00:00:00"/>
    <s v="ACHC"/>
    <n v="616000"/>
    <s v="Transport de plis"/>
    <s v="Envoi chèque d'approv à Hermine Pkou"/>
    <x v="36"/>
    <n v="2000"/>
  </r>
  <r>
    <x v="6"/>
    <d v="2024-07-05T00:00:00"/>
    <s v="ACHC"/>
    <n v="638300"/>
    <s v="Réceptions"/>
    <s v="Achat de jus de fruit réunion ADEOTI"/>
    <x v="2"/>
    <n v="12034"/>
  </r>
  <r>
    <x v="6"/>
    <d v="2024-07-05T00:00:00"/>
    <s v="ACHC"/>
    <n v="638300"/>
    <s v="Réceptions"/>
    <s v="Achat de viennoiserie réunion ADEOTI"/>
    <x v="2"/>
    <n v="8544"/>
  </r>
  <r>
    <x v="6"/>
    <d v="2024-07-05T00:00:00"/>
    <s v="PREST-B"/>
    <n v="624200"/>
    <s v="Entretiens et réparation des biens mobiliers"/>
    <s v="Entretien et vidange véhicule GUIDI"/>
    <x v="32"/>
    <n v="216102"/>
  </r>
  <r>
    <x v="6"/>
    <d v="2024-07-05T00:00:00"/>
    <s v="ACHCP"/>
    <n v="605200"/>
    <s v="SBEE"/>
    <s v="Recharge compteur SBEE appart Jean Bosco"/>
    <x v="37"/>
    <n v="42614"/>
  </r>
  <r>
    <x v="6"/>
    <d v="2024-07-08T00:00:00"/>
    <s v="ACHCP"/>
    <n v="605300"/>
    <s v="Fourniture non stockables-Autres énergies"/>
    <s v="Achat carburat° véhicule EVINA"/>
    <x v="12"/>
    <n v="30001"/>
  </r>
  <r>
    <x v="6"/>
    <d v="2024-07-08T00:00:00"/>
    <s v="ACHCP"/>
    <n v="605300"/>
    <s v="Fourniture non stockables-Autres énergies"/>
    <s v="Achat carburat° véhicule TOURE"/>
    <x v="46"/>
    <n v="38000"/>
  </r>
  <r>
    <x v="6"/>
    <d v="2024-07-08T00:00:00"/>
    <s v="REM"/>
    <n v="637200"/>
    <s v="Personnel détaché ou prêté à l'entité"/>
    <s v="Allocation et primes Hermine juillet 24"/>
    <x v="27"/>
    <n v="50000"/>
  </r>
  <r>
    <x v="6"/>
    <d v="2024-07-08T00:00:00"/>
    <s v="REM"/>
    <n v="637200"/>
    <s v="Personnel détaché ou prêté à l'entité"/>
    <s v="Allocation et primes Kévin juillet 24"/>
    <x v="28"/>
    <n v="450000"/>
  </r>
  <r>
    <x v="6"/>
    <d v="2024-07-08T00:00:00"/>
    <s v="ACHCP"/>
    <n v="605300"/>
    <s v="Fourniture non stockables-Autres énergies"/>
    <s v="Carburat° véhicule Jean Bosco"/>
    <x v="1"/>
    <n v="30000"/>
  </r>
  <r>
    <x v="6"/>
    <d v="2024-07-08T00:00:00"/>
    <s v="ACHCP"/>
    <n v="638300"/>
    <s v="Réceptions"/>
    <s v="Consomation de boisson pour le diner du personnel Parakou"/>
    <x v="2"/>
    <n v="58475"/>
  </r>
  <r>
    <x v="6"/>
    <d v="2024-07-08T00:00:00"/>
    <s v="ACHCP"/>
    <n v="638300"/>
    <s v="Réceptions"/>
    <s v="Diner à DODY'S pour 6 personnel Parakou"/>
    <x v="2"/>
    <n v="69068"/>
  </r>
  <r>
    <x v="6"/>
    <d v="2024-07-08T00:00:00"/>
    <s v="ACHCP"/>
    <n v="618103"/>
    <s v="Frais de péage et de parking"/>
    <s v="Frais de péages véhicule TOURE"/>
    <x v="2"/>
    <n v="1000"/>
  </r>
  <r>
    <x v="6"/>
    <d v="2024-07-08T00:00:00"/>
    <s v="ACHCP"/>
    <n v="618100"/>
    <s v="Voyages et deplacement"/>
    <s v="Frais de péages véhicule TOURE"/>
    <x v="2"/>
    <n v="1000"/>
  </r>
  <r>
    <x v="6"/>
    <d v="2024-07-08T00:00:00"/>
    <s v="LOYER"/>
    <n v="622200"/>
    <s v="Location de bâtiments"/>
    <s v="Loyer Juillet Août Septem appart EVINA"/>
    <x v="7"/>
    <n v="435000"/>
  </r>
  <r>
    <x v="6"/>
    <d v="2024-07-08T00:00:00"/>
    <s v="ACHCP"/>
    <n v="618103"/>
    <s v="Frais de péage et de parking"/>
    <s v="Péages véhicule Jean Bosco"/>
    <x v="2"/>
    <n v="1000"/>
  </r>
  <r>
    <x v="6"/>
    <d v="2024-07-08T00:00:00"/>
    <s v="ACHCP"/>
    <n v="618103"/>
    <s v="Frais de péage et de parking"/>
    <s v="Péages véhicule Jean Bosco"/>
    <x v="2"/>
    <n v="1000"/>
  </r>
  <r>
    <x v="6"/>
    <d v="2024-07-08T00:00:00"/>
    <s v="REM"/>
    <n v="637200"/>
    <s v="Personnel détaché ou prêté à l'entité"/>
    <s v="Primes IBRAHIM Amadou juillet 24"/>
    <x v="54"/>
    <n v="100000"/>
  </r>
  <r>
    <x v="6"/>
    <d v="2024-07-08T00:00:00"/>
    <s v="ACHCP"/>
    <n v="628800"/>
    <s v="Autres frais de telecommunication"/>
    <s v="Recharge internet bureau Juin 2024"/>
    <x v="6"/>
    <n v="32439"/>
  </r>
  <r>
    <x v="6"/>
    <d v="2024-07-08T00:00:00"/>
    <s v="ACHCP"/>
    <n v="648000"/>
    <s v="Autres Impôts et Taxes"/>
    <s v="Recharge internet bureau Juin 2024"/>
    <x v="6"/>
    <n v="1622"/>
  </r>
  <r>
    <x v="6"/>
    <d v="2024-07-08T00:00:00"/>
    <s v="CAIP"/>
    <n v="658800"/>
    <s v="Autres charges diverses"/>
    <s v="Rglt fact SONEB Avril et Mai 24 appart Jean Bosco"/>
    <x v="9"/>
    <n v="3"/>
  </r>
  <r>
    <x v="6"/>
    <d v="2024-07-08T00:00:00"/>
    <s v="CAIP"/>
    <n v="658800"/>
    <s v="Autres charges diverses"/>
    <s v="Rglt SONEB Avril et Entretien Mai appart EVINA"/>
    <x v="9"/>
    <n v="10"/>
  </r>
  <r>
    <x v="6"/>
    <d v="2024-07-09T00:00:00"/>
    <s v="ACHCP"/>
    <n v="605300"/>
    <s v="Fourniture non stockables-Autres énergies"/>
    <s v="Achat de carburation véhicul TOURE"/>
    <x v="46"/>
    <n v="10000"/>
  </r>
  <r>
    <x v="6"/>
    <d v="2024-07-09T00:00:00"/>
    <s v="ACHCP"/>
    <n v="605300"/>
    <s v="Fourniture non stockables-Autres énergies"/>
    <s v="Achat de carburation véhicul TOURE"/>
    <x v="46"/>
    <n v="30000"/>
  </r>
  <r>
    <x v="6"/>
    <d v="2024-07-09T00:00:00"/>
    <s v="ACHCP"/>
    <n v="638300"/>
    <s v="Réceptions"/>
    <s v="Diner à DODY'S pour 6 personnes Parakou"/>
    <x v="2"/>
    <n v="69492"/>
  </r>
  <r>
    <x v="6"/>
    <d v="2024-07-09T00:00:00"/>
    <s v="ACHCP"/>
    <n v="638300"/>
    <s v="Réceptions"/>
    <s v="Diner à DODY'S pour 7 personnes Parakou"/>
    <x v="2"/>
    <n v="78814"/>
  </r>
  <r>
    <x v="6"/>
    <d v="2024-07-09T00:00:00"/>
    <s v="ACHCP"/>
    <n v="618103"/>
    <s v="Frais de péage et de parking"/>
    <s v="Frais de péages véhicul TOURE"/>
    <x v="2"/>
    <n v="1000"/>
  </r>
  <r>
    <x v="6"/>
    <d v="2024-07-09T00:00:00"/>
    <s v="ACHCP"/>
    <n v="618103"/>
    <s v="Frais de péage et de parking"/>
    <s v="Frais de péages véhicul TOURE"/>
    <x v="2"/>
    <n v="1000"/>
  </r>
  <r>
    <x v="6"/>
    <d v="2024-07-09T00:00:00"/>
    <s v="ACHCP"/>
    <n v="618103"/>
    <s v="Frais de péage et de parking"/>
    <s v="Frais de péages véhicul TOURE"/>
    <x v="2"/>
    <n v="500"/>
  </r>
  <r>
    <x v="6"/>
    <d v="2024-07-09T00:00:00"/>
    <s v="REM"/>
    <n v="632700"/>
    <s v="Rémunération des autres prestataires de service"/>
    <s v="Rémunération BOUKARI Juillet 2024"/>
    <x v="21"/>
    <n v="120000"/>
  </r>
  <r>
    <x v="6"/>
    <d v="2024-07-09T00:00:00"/>
    <s v="REM"/>
    <n v="632700"/>
    <s v="Rémunération des autres prestataires de service"/>
    <s v="Rémunération DATCHE Juillet 2024"/>
    <x v="22"/>
    <n v="120000"/>
  </r>
  <r>
    <x v="6"/>
    <d v="2024-07-09T00:00:00"/>
    <s v="REM"/>
    <n v="632700"/>
    <s v="Rémunération des autres prestataires de service"/>
    <s v="Rémunération JEANNOT Juillet 2024"/>
    <x v="24"/>
    <n v="120000"/>
  </r>
  <r>
    <x v="6"/>
    <d v="2024-07-10T00:00:00"/>
    <s v="PREST-B"/>
    <n v="624200"/>
    <s v="Entretiens et réparation des biens mobiliers"/>
    <s v="Entretien et vidange véhicule EVINA"/>
    <x v="32"/>
    <n v="55086"/>
  </r>
  <r>
    <x v="6"/>
    <d v="2024-07-10T00:00:00"/>
    <s v="PREST-B"/>
    <n v="624200"/>
    <s v="Entretiens et réparation des biens mobiliers"/>
    <s v="Entretien et vidange véhicule JeanBosco"/>
    <x v="32"/>
    <n v="201805"/>
  </r>
  <r>
    <x v="6"/>
    <d v="2024-07-10T00:00:00"/>
    <s v="REM"/>
    <n v="632700"/>
    <s v="Rémunération des autres prestataires de service"/>
    <s v="Rémunération EVINA Juillet 2024"/>
    <x v="20"/>
    <n v="1700000"/>
  </r>
  <r>
    <x v="6"/>
    <d v="2024-07-10T00:00:00"/>
    <s v="REM"/>
    <n v="632700"/>
    <s v="Rémunération des autres prestataires de service"/>
    <s v="Rémunération JEAN BOSCO Juillet 2024"/>
    <x v="17"/>
    <n v="1900000"/>
  </r>
  <r>
    <x v="6"/>
    <d v="2024-07-10T00:00:00"/>
    <s v="REM"/>
    <n v="632700"/>
    <s v="Rémunération des autres prestataires de service"/>
    <s v="Rémunération TOVIHO Juillet 2024"/>
    <x v="33"/>
    <n v="120000"/>
  </r>
  <r>
    <x v="6"/>
    <d v="2024-07-11T00:00:00"/>
    <s v="ACHCP"/>
    <n v="605300"/>
    <s v="Fourniture non stockables-Autres énergies"/>
    <s v="Carburation véhicul TOURE"/>
    <x v="46"/>
    <n v="30000"/>
  </r>
  <r>
    <x v="6"/>
    <d v="2024-07-11T00:00:00"/>
    <s v="ACHCP"/>
    <n v="618103"/>
    <s v="Frais de péage et de parking"/>
    <s v="Frais de péages véhicul TOURE"/>
    <x v="2"/>
    <n v="1000"/>
  </r>
  <r>
    <x v="6"/>
    <d v="2024-07-11T00:00:00"/>
    <s v="ACHCP"/>
    <n v="618103"/>
    <s v="Frais de péage et de parking"/>
    <s v="Frais de péages véhicul TOURE"/>
    <x v="2"/>
    <n v="1000"/>
  </r>
  <r>
    <x v="6"/>
    <d v="2024-07-11T00:00:00"/>
    <s v="ACHCP"/>
    <n v="618103"/>
    <s v="Frais de péage et de parking"/>
    <s v="Frais de péages véhicul TOURE"/>
    <x v="2"/>
    <n v="1000"/>
  </r>
  <r>
    <x v="6"/>
    <d v="2024-07-11T00:00:00"/>
    <s v="REM"/>
    <n v="632700"/>
    <s v="Rémunération des autres prestataires de service"/>
    <s v="Rémunération GUIDI Juillet 2024"/>
    <x v="23"/>
    <n v="3100000"/>
  </r>
  <r>
    <x v="6"/>
    <d v="2024-07-11T00:00:00"/>
    <s v="REM"/>
    <n v="632700"/>
    <s v="Rémunération des autres prestataires de service"/>
    <s v="Rémunération TOURE Juillet 2024"/>
    <x v="52"/>
    <n v="2700000"/>
  </r>
  <r>
    <x v="6"/>
    <d v="2024-07-12T00:00:00"/>
    <s v="LOYER"/>
    <n v="622200"/>
    <s v="Location de bâtiments"/>
    <s v="Loyer Août Septem Octobre Bureau PKOU"/>
    <x v="34"/>
    <n v="1200000"/>
  </r>
  <r>
    <x v="6"/>
    <d v="2024-07-15T00:00:00"/>
    <s v="ACHCP"/>
    <n v="605300"/>
    <s v="Fourniture non stockables-Autres énergies"/>
    <s v="Carburation véhicule TOURE"/>
    <x v="46"/>
    <n v="30000"/>
  </r>
  <r>
    <x v="6"/>
    <d v="2024-07-15T00:00:00"/>
    <s v="ACHCP"/>
    <n v="605300"/>
    <s v="Fourniture non stockables-Autres énergies"/>
    <s v="Carburation véhicules EVINA"/>
    <x v="12"/>
    <n v="30000"/>
  </r>
  <r>
    <x v="6"/>
    <d v="2024-07-15T00:00:00"/>
    <s v="ACHCP"/>
    <n v="618103"/>
    <s v="Frais de péage et de parking"/>
    <s v="Frais péages véhicules EVINA"/>
    <x v="2"/>
    <n v="1000"/>
  </r>
  <r>
    <x v="6"/>
    <d v="2024-07-15T00:00:00"/>
    <s v="ACHCP"/>
    <n v="618103"/>
    <s v="Frais de péage et de parking"/>
    <s v="Frais péages véhicules EVINA"/>
    <x v="2"/>
    <n v="1000"/>
  </r>
  <r>
    <x v="6"/>
    <d v="2024-07-17T00:00:00"/>
    <s v="ACHB"/>
    <n v="625200"/>
    <s v="Assurances matériels de transports"/>
    <s v="Frais assurance automobile EVINA"/>
    <x v="55"/>
    <n v="56138"/>
  </r>
  <r>
    <x v="6"/>
    <d v="2024-07-17T00:00:00"/>
    <s v="ACHB"/>
    <n v="625200"/>
    <s v="Assurances matériels de transports"/>
    <s v="Frais assurance automobile GUIDI"/>
    <x v="55"/>
    <n v="56138"/>
  </r>
  <r>
    <x v="6"/>
    <d v="2024-07-17T00:00:00"/>
    <s v="ACHB"/>
    <n v="625200"/>
    <s v="Assurances matériels de transports"/>
    <s v="Frais assurance automobile Jean Bosco"/>
    <x v="55"/>
    <n v="56138"/>
  </r>
  <r>
    <x v="6"/>
    <d v="2024-07-17T00:00:00"/>
    <s v="ACHB"/>
    <n v="625200"/>
    <s v="Assurances matériels de transports"/>
    <s v="Frais assurance automobile TOURE"/>
    <x v="55"/>
    <n v="56138"/>
  </r>
  <r>
    <x v="6"/>
    <d v="2024-07-17T00:00:00"/>
    <s v="ACHC"/>
    <n v="628800"/>
    <s v="Autres frais de telecommunication"/>
    <s v="Recharge forfait internet juillet Mr GUIDI"/>
    <x v="6"/>
    <n v="13136"/>
  </r>
  <r>
    <x v="6"/>
    <d v="2024-07-18T00:00:00"/>
    <s v="ACHCP"/>
    <n v="605300"/>
    <s v="Fourniture non stockables-Autres énergies"/>
    <s v="Achat carburat° véhicule TOURE"/>
    <x v="46"/>
    <n v="30000"/>
  </r>
  <r>
    <x v="6"/>
    <d v="2024-07-18T00:00:00"/>
    <s v="ACHCP"/>
    <n v="605300"/>
    <s v="Fourniture non stockables-Autres énergies"/>
    <s v="Achat de carburat°  véhicule EVINA"/>
    <x v="12"/>
    <n v="30000"/>
  </r>
  <r>
    <x v="6"/>
    <d v="2024-07-18T00:00:00"/>
    <s v="ACHC"/>
    <n v="616000"/>
    <s v="Transport de plis"/>
    <s v="Envoi de chèque à Pkou approv caisse"/>
    <x v="36"/>
    <n v="2000"/>
  </r>
  <r>
    <x v="6"/>
    <d v="2024-07-18T00:00:00"/>
    <s v="ACHCP"/>
    <n v="618103"/>
    <s v="Frais de péage et de parking"/>
    <s v="Frais de péages véhicule EVINA"/>
    <x v="2"/>
    <n v="1000"/>
  </r>
  <r>
    <x v="6"/>
    <d v="2024-07-18T00:00:00"/>
    <s v="ACHCP"/>
    <n v="618103"/>
    <s v="Frais de péage et de parking"/>
    <s v="Frais de péages véhicule EVINA"/>
    <x v="2"/>
    <n v="1000"/>
  </r>
  <r>
    <x v="6"/>
    <d v="2024-07-18T00:00:00"/>
    <s v="ACHCP"/>
    <n v="618103"/>
    <s v="Frais de péage et de parking"/>
    <s v="Frais de péages véhicule EVINA"/>
    <x v="2"/>
    <n v="1000"/>
  </r>
  <r>
    <x v="6"/>
    <d v="2024-07-18T00:00:00"/>
    <s v="ACHCP"/>
    <n v="618103"/>
    <s v="Frais de péage et de parking"/>
    <s v="Frais de péages véhicule EVINA"/>
    <x v="2"/>
    <n v="1000"/>
  </r>
  <r>
    <x v="6"/>
    <d v="2024-07-18T00:00:00"/>
    <s v="ACHCP"/>
    <n v="618103"/>
    <s v="Frais de péage et de parking"/>
    <s v="Frais de péages véhicule EVINA"/>
    <x v="2"/>
    <n v="500"/>
  </r>
  <r>
    <x v="6"/>
    <d v="2024-07-18T00:00:00"/>
    <s v="ACHCP"/>
    <n v="618103"/>
    <s v="Frais de péage et de parking"/>
    <s v="Frais de péages véhicule EVINA"/>
    <x v="2"/>
    <n v="500"/>
  </r>
  <r>
    <x v="6"/>
    <d v="2024-07-18T00:00:00"/>
    <s v="ACHCP"/>
    <n v="618103"/>
    <s v="Frais de péage et de parking"/>
    <s v="Frais de péages véhicule TOURE"/>
    <x v="2"/>
    <n v="1000"/>
  </r>
  <r>
    <x v="6"/>
    <d v="2024-07-18T00:00:00"/>
    <s v="ACHCP"/>
    <n v="618103"/>
    <s v="Frais de péage et de parking"/>
    <s v="Frais de péages véhicule TOURE"/>
    <x v="2"/>
    <n v="1000"/>
  </r>
  <r>
    <x v="6"/>
    <d v="2024-07-18T00:00:00"/>
    <s v="ACHCP"/>
    <n v="618103"/>
    <s v="Frais de péage et de parking"/>
    <s v="Frais de péages véhicule TOURE"/>
    <x v="2"/>
    <n v="500"/>
  </r>
  <r>
    <x v="6"/>
    <d v="2024-07-18T00:00:00"/>
    <s v="ACHCP"/>
    <n v="618103"/>
    <s v="Frais de péage et de parking"/>
    <s v="Frais de péages véhicule TOURE"/>
    <x v="2"/>
    <n v="500"/>
  </r>
  <r>
    <x v="6"/>
    <d v="2024-07-19T00:00:00"/>
    <s v="ACHC"/>
    <n v="605300"/>
    <s v="Fourniture non stockables-Autres énergies"/>
    <s v="Achat de carburation véhicule Mr GUIDI"/>
    <x v="18"/>
    <n v="35000"/>
  </r>
  <r>
    <x v="6"/>
    <d v="2024-07-19T00:00:00"/>
    <s v="ACHC"/>
    <n v="605300"/>
    <s v="Fourniture non stockables-Autres énergies"/>
    <s v="Achat de carburation véhicule Mr GUIDI"/>
    <x v="18"/>
    <n v="24200"/>
  </r>
  <r>
    <x v="6"/>
    <d v="2024-07-19T00:00:00"/>
    <s v="ACHC"/>
    <n v="605300"/>
    <s v="Fourniture non stockables-Autres énergies"/>
    <s v="Achat de carburation véhicule Mr GUIDI"/>
    <x v="18"/>
    <n v="24072"/>
  </r>
  <r>
    <x v="6"/>
    <d v="2024-07-19T00:00:00"/>
    <s v="ACHC"/>
    <n v="605300"/>
    <s v="Fourniture non stockables-Autres énergies"/>
    <s v="Achat de carburation véhicule Mr GUIDI"/>
    <x v="18"/>
    <n v="33613"/>
  </r>
  <r>
    <x v="6"/>
    <d v="2024-07-19T00:00:00"/>
    <s v="ACHC"/>
    <n v="605300"/>
    <s v="Fourniture non stockables-Autres énergies"/>
    <s v="Achat de carburation véhicule Mr GUIDI"/>
    <x v="18"/>
    <n v="30000"/>
  </r>
  <r>
    <x v="6"/>
    <d v="2024-07-19T00:00:00"/>
    <s v="ACHC"/>
    <n v="618103"/>
    <s v="Frais de péage et de parking"/>
    <s v="Frais de péages véhicule Mr GUIDI"/>
    <x v="2"/>
    <n v="1000"/>
  </r>
  <r>
    <x v="6"/>
    <d v="2024-07-19T00:00:00"/>
    <s v="ACHC"/>
    <n v="618103"/>
    <s v="Frais de péage et de parking"/>
    <s v="Frais de péages véhicule Mr GUIDI"/>
    <x v="2"/>
    <n v="1000"/>
  </r>
  <r>
    <x v="6"/>
    <d v="2024-07-19T00:00:00"/>
    <s v="ACHC"/>
    <n v="618103"/>
    <s v="Frais de péage et de parking"/>
    <s v="Frais de péages véhicule Mr GUIDI"/>
    <x v="2"/>
    <n v="1000"/>
  </r>
  <r>
    <x v="6"/>
    <d v="2024-07-19T00:00:00"/>
    <s v="ACHC"/>
    <n v="618103"/>
    <s v="Frais de péage et de parking"/>
    <s v="Frais de péages véhicule Mr GUIDI"/>
    <x v="2"/>
    <n v="1000"/>
  </r>
  <r>
    <x v="6"/>
    <d v="2024-07-19T00:00:00"/>
    <s v="ACHC"/>
    <n v="646400"/>
    <s v="Vignettes"/>
    <s v="Frais de visite technique véhicul TOURE"/>
    <x v="32"/>
    <n v="15000"/>
  </r>
  <r>
    <x v="6"/>
    <d v="2024-07-19T00:00:00"/>
    <s v="ACHC"/>
    <n v="631700"/>
    <s v="Frais sur instruments monnaie électronique"/>
    <s v="Frais de visite technique véhicul TOURE"/>
    <x v="32"/>
    <n v="150"/>
  </r>
  <r>
    <x v="6"/>
    <d v="2024-07-19T00:00:00"/>
    <s v="ACHC"/>
    <n v="638400"/>
    <s v="Frais de mission"/>
    <s v="Herbergement Mr GUIDI"/>
    <x v="40"/>
    <n v="60000"/>
  </r>
  <r>
    <x v="6"/>
    <d v="2024-07-19T00:00:00"/>
    <s v="ACHC"/>
    <n v="638300"/>
    <s v="Réceptions"/>
    <s v="Restauration  Mr GUIDI"/>
    <x v="40"/>
    <n v="3814"/>
  </r>
  <r>
    <x v="6"/>
    <d v="2024-07-19T00:00:00"/>
    <s v="ACHC"/>
    <n v="638300"/>
    <s v="Réceptions"/>
    <s v="Restauration  Mr GUIDI"/>
    <x v="40"/>
    <n v="13390"/>
  </r>
  <r>
    <x v="6"/>
    <d v="2024-07-19T00:00:00"/>
    <s v="ACHC"/>
    <n v="638300"/>
    <s v="Réceptions"/>
    <s v="Restauration Mr GUIDI"/>
    <x v="40"/>
    <n v="847"/>
  </r>
  <r>
    <x v="6"/>
    <d v="2024-07-22T00:00:00"/>
    <s v="REM"/>
    <n v="664100"/>
    <s v="Charges sociales sur rémunération du personnel na"/>
    <s v="CNSS salaire   AREL  Juillet 2024"/>
    <x v="53"/>
    <n v="108511"/>
  </r>
  <r>
    <x v="6"/>
    <d v="2024-07-22T00:00:00"/>
    <s v="ACHCP"/>
    <n v="605200"/>
    <s v="SBEE"/>
    <s v="Fact SBEE bureau Parakou Juin 2024"/>
    <x v="38"/>
    <n v="87215"/>
  </r>
  <r>
    <x v="6"/>
    <d v="2024-07-22T00:00:00"/>
    <s v="ACHCP"/>
    <n v="638400"/>
    <s v="Frais de mission"/>
    <s v="Frais de mission Boukari conduire TOURE sur Cot 26 au 28/07/2024"/>
    <x v="14"/>
    <n v="50000"/>
  </r>
  <r>
    <x v="6"/>
    <d v="2024-07-22T00:00:00"/>
    <s v="ACHCP"/>
    <n v="638400"/>
    <s v="Frais de mission"/>
    <s v="Mission retour Mali TOURE du 26 au 29/07/24"/>
    <x v="15"/>
    <n v="120000"/>
  </r>
  <r>
    <x v="6"/>
    <d v="2024-07-22T00:00:00"/>
    <s v="REM"/>
    <n v="663800"/>
    <s v="Prime de chantier"/>
    <s v="Prime de chantier  AREL  Juillet 2024"/>
    <x v="25"/>
    <n v="100000"/>
  </r>
  <r>
    <x v="6"/>
    <d v="2024-07-22T00:00:00"/>
    <s v="REM"/>
    <n v="663100"/>
    <s v="Indemnité de logement"/>
    <s v="Prime Logemtent AREL  Juillet 2024"/>
    <x v="25"/>
    <n v="50000"/>
  </r>
  <r>
    <x v="6"/>
    <d v="2024-07-22T00:00:00"/>
    <s v="REM"/>
    <n v="661100"/>
    <s v="Rémunération personnel permanent"/>
    <s v="Salaire AREL  Juillet 2024"/>
    <x v="25"/>
    <n v="409336"/>
  </r>
  <r>
    <x v="6"/>
    <d v="2024-07-22T00:00:00"/>
    <s v="REM"/>
    <n v="641300"/>
    <s v="Taxes sur appointements salaires"/>
    <s v="VPS salaire   AREL  Juillet 2024"/>
    <x v="53"/>
    <n v="22373"/>
  </r>
  <r>
    <x v="6"/>
    <d v="2024-07-23T00:00:00"/>
    <s v="ACHCP"/>
    <n v="605300"/>
    <s v="Fourniture non stockables-Autres énergies"/>
    <s v="Achat carburation véhicule EVINA"/>
    <x v="12"/>
    <n v="20000"/>
  </r>
  <r>
    <x v="6"/>
    <d v="2024-07-23T00:00:00"/>
    <s v="ACHCP"/>
    <n v="605300"/>
    <s v="Fourniture non stockables-Autres énergies"/>
    <s v="Achat carburation véhicule EVINA"/>
    <x v="12"/>
    <n v="10000"/>
  </r>
  <r>
    <x v="6"/>
    <d v="2024-07-23T00:00:00"/>
    <s v="ACHCP"/>
    <n v="605300"/>
    <s v="Fourniture non stockables-Autres énergies"/>
    <s v="Achat carburation véhicule Mr TOURE"/>
    <x v="46"/>
    <n v="30000"/>
  </r>
  <r>
    <x v="6"/>
    <d v="2024-07-23T00:00:00"/>
    <s v="PREST-B"/>
    <n v="605700"/>
    <s v="Achat de prestations de services"/>
    <s v="Fact CIREX avance de demarrage"/>
    <x v="56"/>
    <n v="4822500"/>
  </r>
  <r>
    <x v="6"/>
    <d v="2024-07-23T00:00:00"/>
    <s v="ACHCP"/>
    <n v="618103"/>
    <s v="Frais de péage et de parking"/>
    <s v="Frais de péages  véhicule EVINA"/>
    <x v="2"/>
    <n v="1000"/>
  </r>
  <r>
    <x v="6"/>
    <d v="2024-07-23T00:00:00"/>
    <s v="ACHCP"/>
    <n v="618103"/>
    <s v="Frais de péage et de parking"/>
    <s v="Frais de péages  véhicule EVINA"/>
    <x v="2"/>
    <n v="1000"/>
  </r>
  <r>
    <x v="6"/>
    <d v="2024-07-23T00:00:00"/>
    <s v="ACHCP"/>
    <n v="618103"/>
    <s v="Frais de péage et de parking"/>
    <s v="Frais de péages véhicule EVINA"/>
    <x v="2"/>
    <n v="1000"/>
  </r>
  <r>
    <x v="6"/>
    <d v="2024-07-23T00:00:00"/>
    <s v="ACHCP"/>
    <n v="618103"/>
    <s v="Frais de péage et de parking"/>
    <s v="Frais de péages véhicule EVINA"/>
    <x v="2"/>
    <n v="1000"/>
  </r>
  <r>
    <x v="6"/>
    <d v="2024-07-24T00:00:00"/>
    <s v="ACHCP"/>
    <n v="638400"/>
    <s v="Frais de mission"/>
    <s v="Frais de mission BOHICON Mr EVINA 25au2"/>
    <x v="15"/>
    <n v="80000"/>
  </r>
  <r>
    <x v="6"/>
    <d v="2024-07-24T00:00:00"/>
    <s v="ACHCP"/>
    <n v="638400"/>
    <s v="Frais de mission"/>
    <s v="Frais de mission BOHICON Mr KEVIN 25au2"/>
    <x v="15"/>
    <n v="80000"/>
  </r>
  <r>
    <x v="6"/>
    <d v="2024-07-24T00:00:00"/>
    <s v="ACHCP"/>
    <n v="638400"/>
    <s v="Frais de mission"/>
    <s v="Frais mission Jeannot conduire EVINA à"/>
    <x v="14"/>
    <n v="50000"/>
  </r>
  <r>
    <x v="6"/>
    <d v="2024-07-25T00:00:00"/>
    <s v="ACHCP"/>
    <n v="605300"/>
    <s v="Fourniture non stockables-Autres énergies"/>
    <s v="Achat de carburat° véhicule EVINA"/>
    <x v="12"/>
    <n v="30002"/>
  </r>
  <r>
    <x v="6"/>
    <d v="2024-07-25T00:00:00"/>
    <s v="ACHCP"/>
    <n v="605300"/>
    <s v="Fourniture non stockables-Autres énergies"/>
    <s v="Achat de carburation véhicule TOURE"/>
    <x v="46"/>
    <n v="24000"/>
  </r>
  <r>
    <x v="6"/>
    <d v="2024-07-25T00:00:00"/>
    <s v="PREST-CP"/>
    <n v="605700"/>
    <s v="Achat de prestations de services"/>
    <s v="Fact prestation Clarisse Juillet 2024"/>
    <x v="5"/>
    <n v="52000"/>
  </r>
  <r>
    <x v="6"/>
    <d v="2024-07-25T00:00:00"/>
    <s v="ACHCP"/>
    <n v="618103"/>
    <s v="Frais de péage et de parking"/>
    <s v="Frais de péage véhicule EVINA"/>
    <x v="2"/>
    <n v="1000"/>
  </r>
  <r>
    <x v="6"/>
    <d v="2024-07-26T00:00:00"/>
    <s v="ACHCP"/>
    <n v="618103"/>
    <s v="Frais de péage et de parking"/>
    <s v="Péage véhicule TOURE"/>
    <x v="2"/>
    <n v="300"/>
  </r>
  <r>
    <x v="6"/>
    <d v="2024-07-26T00:00:00"/>
    <s v="ACHCP"/>
    <n v="618103"/>
    <s v="Frais de péage et de parking"/>
    <s v="Péage véhicule TOURE"/>
    <x v="2"/>
    <n v="1000"/>
  </r>
  <r>
    <x v="6"/>
    <d v="2024-07-27T00:00:00"/>
    <s v="ACHCP"/>
    <n v="605300"/>
    <s v="Fourniture non stockables-Autres énergies"/>
    <s v="Achat de carburat° véhicule EVINA"/>
    <x v="12"/>
    <n v="20000"/>
  </r>
  <r>
    <x v="6"/>
    <d v="2024-07-27T00:00:00"/>
    <s v="ACHCP"/>
    <n v="618103"/>
    <s v="Frais de péage et de parking"/>
    <s v="Frais de péage véhicule EVINA"/>
    <x v="2"/>
    <n v="1000"/>
  </r>
  <r>
    <x v="6"/>
    <d v="2024-07-28T00:00:00"/>
    <s v="ACHCP"/>
    <n v="618100"/>
    <s v="Voyages et deplacement"/>
    <s v="Frais transport retour par Boukari Pko"/>
    <x v="2"/>
    <n v="7500"/>
  </r>
  <r>
    <x v="6"/>
    <d v="2024-07-29T00:00:00"/>
    <s v="ACHCP"/>
    <n v="605300"/>
    <s v="Fourniture non stockables-Autres énergies"/>
    <s v="Achat de carburat° véhicule EVINA"/>
    <x v="12"/>
    <n v="25000"/>
  </r>
  <r>
    <x v="6"/>
    <d v="2024-07-29T00:00:00"/>
    <s v="ACHCP"/>
    <n v="605300"/>
    <s v="Fourniture non stockables-Autres énergies"/>
    <s v="Achat de carburat° véhicule Jean Bosco"/>
    <x v="1"/>
    <n v="36000"/>
  </r>
  <r>
    <x v="6"/>
    <d v="2024-07-29T00:00:00"/>
    <s v="ACHCP"/>
    <n v="605300"/>
    <s v="Fourniture non stockables-Autres énergies"/>
    <s v="Achat de carburation véhicule TOURE"/>
    <x v="46"/>
    <n v="15000"/>
  </r>
  <r>
    <x v="6"/>
    <d v="2024-07-29T00:00:00"/>
    <s v="CAIP"/>
    <n v="658800"/>
    <s v="Autres charges diverses"/>
    <s v="Rglt fact SBEE Juin 2024 Bureau Parakou"/>
    <x v="38"/>
    <n v="14"/>
  </r>
  <r>
    <x v="6"/>
    <d v="2024-07-31T00:00:00"/>
    <s v="ACHCP"/>
    <n v="605200"/>
    <s v="SBEE"/>
    <s v="Fact SBEE appart EVINA Juillet 2024"/>
    <x v="37"/>
    <n v="402"/>
  </r>
  <r>
    <x v="7"/>
    <d v="2024-08-01T00:00:00"/>
    <s v="ACHC"/>
    <n v="605300"/>
    <s v="Fourniture non stockables-Autres énergies"/>
    <s v="Achat carburat° véhicule Mr GUIDI mission Nord"/>
    <x v="18"/>
    <n v="34000"/>
  </r>
  <r>
    <x v="7"/>
    <d v="2024-08-01T00:00:00"/>
    <s v="ACHB"/>
    <n v="638400"/>
    <s v="Frais de mission"/>
    <s v="Hébergement et restauration TOURE 26 au 29 Juillet 2024"/>
    <x v="2"/>
    <n v="169754"/>
  </r>
  <r>
    <x v="7"/>
    <d v="2024-08-01T00:00:00"/>
    <s v="LOYER"/>
    <n v="622200"/>
    <s v="Location de bâtiments"/>
    <s v="Loyer Août-sept-oct 2024 appart Jean Bosco"/>
    <x v="41"/>
    <n v="900000"/>
  </r>
  <r>
    <x v="7"/>
    <d v="2024-08-01T00:00:00"/>
    <s v="ACHCP"/>
    <n v="618103"/>
    <s v="Frais de péage et de parking"/>
    <s v="Péages véhicule jean Bosco"/>
    <x v="2"/>
    <n v="1000"/>
  </r>
  <r>
    <x v="7"/>
    <d v="2024-08-01T00:00:00"/>
    <s v="ACHCP"/>
    <n v="618103"/>
    <s v="Frais de péage et de parking"/>
    <s v="Péages véhicule jean Bosco"/>
    <x v="2"/>
    <n v="1000"/>
  </r>
  <r>
    <x v="7"/>
    <d v="2024-08-01T00:00:00"/>
    <s v="ACHCP"/>
    <n v="618103"/>
    <s v="Frais de péage et de parking"/>
    <s v="Péages véhicule jean Bosco"/>
    <x v="2"/>
    <n v="500"/>
  </r>
  <r>
    <x v="7"/>
    <d v="2024-08-01T00:00:00"/>
    <s v="ACHCP"/>
    <n v="618103"/>
    <s v="Frais de péage et de parking"/>
    <s v="Péages véhicule jean Bosco"/>
    <x v="2"/>
    <n v="500"/>
  </r>
  <r>
    <x v="7"/>
    <d v="2024-08-01T00:00:00"/>
    <s v="REM"/>
    <n v="632700"/>
    <s v="Rémunération des autres prestataires de service"/>
    <s v="Rémunération BOUKARI Août 2024"/>
    <x v="21"/>
    <n v="120000"/>
  </r>
  <r>
    <x v="7"/>
    <d v="2024-08-01T00:00:00"/>
    <s v="REM"/>
    <n v="632700"/>
    <s v="Rémunération des autres prestataires de service"/>
    <s v="Rémunération DATCHE Août 2024"/>
    <x v="22"/>
    <n v="120000"/>
  </r>
  <r>
    <x v="7"/>
    <d v="2024-08-01T00:00:00"/>
    <s v="REM"/>
    <n v="632700"/>
    <s v="Rémunération des autres prestataires de service"/>
    <s v="Rémunération JEAN BOSCO Août 2024"/>
    <x v="17"/>
    <n v="1900000"/>
  </r>
  <r>
    <x v="7"/>
    <d v="2024-08-02T00:00:00"/>
    <s v="PREST-B"/>
    <n v="605700"/>
    <s v="Achat de prestations de services"/>
    <s v="Fact MSA Parakou Août 2024"/>
    <x v="4"/>
    <n v="240000"/>
  </r>
  <r>
    <x v="7"/>
    <d v="2024-08-02T00:00:00"/>
    <s v="ACHCP"/>
    <n v="618103"/>
    <s v="Frais de péage et de parking"/>
    <s v="Péages véhicule EVINA"/>
    <x v="2"/>
    <n v="1000"/>
  </r>
  <r>
    <x v="7"/>
    <d v="2024-08-02T00:00:00"/>
    <s v="ACHCP"/>
    <n v="618103"/>
    <s v="Frais de péage et de parking"/>
    <s v="Péages véhicule EVINA"/>
    <x v="2"/>
    <n v="1000"/>
  </r>
  <r>
    <x v="7"/>
    <d v="2024-08-02T00:00:00"/>
    <s v="ACHCP"/>
    <n v="618103"/>
    <s v="Frais de péage et de parking"/>
    <s v="Péages véhicule Jean Bosco"/>
    <x v="2"/>
    <n v="500"/>
  </r>
  <r>
    <x v="7"/>
    <d v="2024-08-02T00:00:00"/>
    <s v="ACHCP"/>
    <n v="618103"/>
    <s v="Frais de péage et de parking"/>
    <s v="Péages véhicule jean Bosco"/>
    <x v="2"/>
    <n v="500"/>
  </r>
  <r>
    <x v="7"/>
    <d v="2024-08-04T00:00:00"/>
    <s v="REM"/>
    <n v="632700"/>
    <s v="Rémunération des autres prestataires de service"/>
    <s v="Rémunération EVINA  Août 2024"/>
    <x v="20"/>
    <n v="1700000"/>
  </r>
  <r>
    <x v="7"/>
    <d v="2024-08-05T00:00:00"/>
    <s v="ACHC"/>
    <n v="605300"/>
    <s v="Fourniture non stockables-Autres énergies"/>
    <s v="Achat carburat° véhicule Mr GUIDI mission Nord"/>
    <x v="18"/>
    <n v="33884"/>
  </r>
  <r>
    <x v="7"/>
    <d v="2024-08-05T00:00:00"/>
    <s v="ACHCP"/>
    <n v="605300"/>
    <s v="Fourniture non stockables-Autres énergies"/>
    <s v="Achat carburation véhicule Mr EVINA"/>
    <x v="12"/>
    <n v="15001"/>
  </r>
  <r>
    <x v="7"/>
    <d v="2024-08-05T00:00:00"/>
    <s v="REM"/>
    <n v="637200"/>
    <s v="Personnel détaché ou prêté à l'entité"/>
    <s v="Allocations et primes Hermine Août 2024"/>
    <x v="27"/>
    <n v="300000"/>
  </r>
  <r>
    <x v="7"/>
    <d v="2024-08-05T00:00:00"/>
    <s v="REM"/>
    <n v="637200"/>
    <s v="Personnel détaché ou prêté à l'entité"/>
    <s v="Allocations et primes Kevin Août 2024"/>
    <x v="28"/>
    <n v="450000"/>
  </r>
  <r>
    <x v="7"/>
    <d v="2024-08-05T00:00:00"/>
    <s v="ACHCP"/>
    <n v="628800"/>
    <s v="Autres frais de telecommunication"/>
    <s v="Fact SBIN Activat° internet Bureau Pkou Juiillet 2024"/>
    <x v="6"/>
    <n v="32439"/>
  </r>
  <r>
    <x v="7"/>
    <d v="2024-08-05T00:00:00"/>
    <s v="ACHCP"/>
    <n v="648000"/>
    <s v="Autres Impôts et Taxes"/>
    <s v="Fact SBIN Activat° internet Bureau Pkou Juiillet 2024"/>
    <x v="6"/>
    <n v="1622"/>
  </r>
  <r>
    <x v="7"/>
    <d v="2024-08-05T00:00:00"/>
    <s v="ACHC"/>
    <n v="638400"/>
    <s v="Frais de mission"/>
    <s v="Frais mission DATCHE pour conduire Jean Bosco à Cotonou"/>
    <x v="14"/>
    <n v="25000"/>
  </r>
  <r>
    <x v="7"/>
    <d v="2024-08-05T00:00:00"/>
    <s v="ACHC"/>
    <n v="638400"/>
    <s v="Frais de mission"/>
    <s v="Frais mission Mr Jean Bosco sur Cotonou avant son vol pour les congés"/>
    <x v="15"/>
    <n v="40000"/>
  </r>
  <r>
    <x v="7"/>
    <d v="2024-08-05T00:00:00"/>
    <s v="REM"/>
    <n v="637200"/>
    <s v="Personnel détaché ou prêté à l'entité"/>
    <s v="Primes Ibrahim Août 2024"/>
    <x v="54"/>
    <n v="100000"/>
  </r>
  <r>
    <x v="7"/>
    <d v="2024-08-05T00:00:00"/>
    <s v="REM"/>
    <n v="632700"/>
    <s v="Rémunération des autres prestataires de service"/>
    <s v="Rémunération GUIDI Août 2024"/>
    <x v="23"/>
    <n v="3100000"/>
  </r>
  <r>
    <x v="7"/>
    <d v="2024-08-05T00:00:00"/>
    <s v="REM"/>
    <n v="632700"/>
    <s v="Rémunération des autres prestataires de service"/>
    <s v="Rémunération JEANNOT Août 2024"/>
    <x v="24"/>
    <n v="120000"/>
  </r>
  <r>
    <x v="7"/>
    <d v="2024-08-05T00:00:00"/>
    <s v="REM"/>
    <n v="632700"/>
    <s v="Rémunération des autres prestataires de service"/>
    <s v="Rémunération TOVIHO  Août 2024"/>
    <x v="33"/>
    <n v="120000"/>
  </r>
  <r>
    <x v="7"/>
    <d v="2024-08-07T00:00:00"/>
    <s v="PREST-B"/>
    <n v="605700"/>
    <s v="Achat de prestations de services"/>
    <s v="Fact AXIAL BOTINZA Acompte de 50%"/>
    <x v="10"/>
    <n v="2950000"/>
  </r>
  <r>
    <x v="7"/>
    <d v="2024-08-08T00:00:00"/>
    <s v="ACHC"/>
    <n v="618100"/>
    <s v="Voyages et deplacement"/>
    <s v="Frais de transport retour sur Parakou DATCHE"/>
    <x v="2"/>
    <n v="7000"/>
  </r>
  <r>
    <x v="7"/>
    <d v="2024-08-12T00:00:00"/>
    <s v="ACHCP"/>
    <n v="605300"/>
    <s v="Fourniture non stockables-Autres énergies"/>
    <s v="Achat carburat° véhicule EVINA"/>
    <x v="12"/>
    <n v="10000"/>
  </r>
  <r>
    <x v="7"/>
    <d v="2024-08-12T00:00:00"/>
    <s v="ACHCP"/>
    <n v="628800"/>
    <s v="Autres frais de telecommunication"/>
    <s v="Activation forfait internet Arel"/>
    <x v="6"/>
    <n v="14900"/>
  </r>
  <r>
    <x v="7"/>
    <d v="2024-08-12T00:00:00"/>
    <s v="ACHCP"/>
    <n v="628800"/>
    <s v="Autres frais de telecommunication"/>
    <s v="Activation forfait internet EVINA"/>
    <x v="6"/>
    <n v="15100"/>
  </r>
  <r>
    <x v="7"/>
    <d v="2024-08-12T00:00:00"/>
    <s v="ACHCP"/>
    <n v="628800"/>
    <s v="Autres frais de telecommunication"/>
    <s v="Activation forfait internet Hermine"/>
    <x v="6"/>
    <n v="14900"/>
  </r>
  <r>
    <x v="7"/>
    <d v="2024-08-12T00:00:00"/>
    <s v="ACHCP"/>
    <n v="628800"/>
    <s v="Autres frais de telecommunication"/>
    <s v="Activation forfait internet Jean Bosco"/>
    <x v="6"/>
    <n v="14900"/>
  </r>
  <r>
    <x v="7"/>
    <d v="2024-08-12T00:00:00"/>
    <s v="ACHCP"/>
    <n v="628800"/>
    <s v="Autres frais de telecommunication"/>
    <s v="Activation forfait internet Kévin"/>
    <x v="6"/>
    <n v="14900"/>
  </r>
  <r>
    <x v="7"/>
    <d v="2024-08-12T00:00:00"/>
    <s v="PREST-CP"/>
    <n v="605700"/>
    <s v="Achat de prestations de services"/>
    <s v="Ramassag ordure mois de Juillet 2024"/>
    <x v="5"/>
    <n v="5000"/>
  </r>
  <r>
    <x v="7"/>
    <d v="2024-08-15T00:00:00"/>
    <s v="ACHCP"/>
    <n v="605300"/>
    <s v="Fourniture non stockables-Autres énergies"/>
    <s v="Achat carburat° véhicule EVINA"/>
    <x v="12"/>
    <n v="10000"/>
  </r>
  <r>
    <x v="7"/>
    <d v="2024-08-15T00:00:00"/>
    <s v="ACHC"/>
    <n v="616000"/>
    <s v="Transport de plis"/>
    <s v="Envoi chèque d'approv à Hermine Pkou"/>
    <x v="36"/>
    <n v="2000"/>
  </r>
  <r>
    <x v="7"/>
    <d v="2024-08-16T00:00:00"/>
    <s v="ACHC"/>
    <n v="638400"/>
    <s v="Frais de mission"/>
    <s v="Mission Alfred conduire GUIDI au Nord du 19 au 23/08/2024"/>
    <x v="16"/>
    <n v="100000"/>
  </r>
  <r>
    <x v="7"/>
    <d v="2024-08-18T00:00:00"/>
    <s v="ACHCP"/>
    <n v="605300"/>
    <s v="Fourniture non stockables-Autres énergies"/>
    <s v="Achat carburat° véhicule EVINA"/>
    <x v="12"/>
    <n v="10000"/>
  </r>
  <r>
    <x v="7"/>
    <d v="2024-08-19T00:00:00"/>
    <s v="ACHCP"/>
    <n v="605300"/>
    <s v="Fourniture non stockables-Autres énergies"/>
    <s v="Achat carburat° véhicule EVINA"/>
    <x v="12"/>
    <n v="20000"/>
  </r>
  <r>
    <x v="7"/>
    <d v="2024-08-19T00:00:00"/>
    <s v="ACHC"/>
    <n v="605300"/>
    <s v="Fourniture non stockables-Autres énergies"/>
    <s v="Achat carburat° véhicule Mr GUIDI mission Nord"/>
    <x v="18"/>
    <n v="31198"/>
  </r>
  <r>
    <x v="7"/>
    <d v="2024-08-19T00:00:00"/>
    <s v="ACHC"/>
    <n v="628800"/>
    <s v="Autres frais de telecommunication"/>
    <s v="Fact Moov internet Mr GUIDI Août 2024"/>
    <x v="6"/>
    <n v="13136"/>
  </r>
  <r>
    <x v="7"/>
    <d v="2024-08-19T00:00:00"/>
    <s v="ACHCP"/>
    <n v="618103"/>
    <s v="Frais de péage et de parking"/>
    <s v="Frais de péages véhicule EVINA"/>
    <x v="2"/>
    <n v="1000"/>
  </r>
  <r>
    <x v="7"/>
    <d v="2024-08-19T00:00:00"/>
    <s v="ACHCP"/>
    <n v="618103"/>
    <s v="Frais de péage et de parking"/>
    <s v="Frais de péages véhicule EVINA"/>
    <x v="2"/>
    <n v="1000"/>
  </r>
  <r>
    <x v="7"/>
    <d v="2024-08-19T00:00:00"/>
    <s v="ACHCP"/>
    <n v="618103"/>
    <s v="Frais de péage et de parking"/>
    <s v="Frais de péages véhicule EVINA"/>
    <x v="2"/>
    <n v="500"/>
  </r>
  <r>
    <x v="7"/>
    <d v="2024-08-19T00:00:00"/>
    <s v="ACHCP"/>
    <n v="618103"/>
    <s v="Frais de péage et de parking"/>
    <s v="Frais de péages véhicule EVINA"/>
    <x v="2"/>
    <n v="500"/>
  </r>
  <r>
    <x v="7"/>
    <d v="2024-08-20T00:00:00"/>
    <s v="ACHCP"/>
    <n v="605300"/>
    <s v="Fourniture non stockables-Autres énergies"/>
    <s v="Achat carburat° véhicule EVINA"/>
    <x v="12"/>
    <n v="30000"/>
  </r>
  <r>
    <x v="7"/>
    <d v="2024-08-20T00:00:00"/>
    <s v="ACHCP"/>
    <n v="605600"/>
    <s v="Achat de petit matériel et outillage"/>
    <s v="Achat de rallonge pour la salle de reunion"/>
    <x v="13"/>
    <n v="6780"/>
  </r>
  <r>
    <x v="7"/>
    <d v="2024-08-20T00:00:00"/>
    <s v="ACHCP"/>
    <n v="638300"/>
    <s v="Réceptions"/>
    <s v="Achat divers pour la visite du Ministre à Parakou"/>
    <x v="2"/>
    <n v="11822"/>
  </r>
  <r>
    <x v="7"/>
    <d v="2024-08-20T00:00:00"/>
    <s v="REM"/>
    <n v="664100"/>
    <s v="Charges sociales sur rémunération du personnel na"/>
    <s v="CNSS saliare Arel Août 2024"/>
    <x v="53"/>
    <n v="108511"/>
  </r>
  <r>
    <x v="7"/>
    <d v="2024-08-20T00:00:00"/>
    <s v="ACHC"/>
    <n v="638400"/>
    <s v="Frais de mission"/>
    <s v="Hebergement Mr GUIDI Mission Nord"/>
    <x v="40"/>
    <n v="23000"/>
  </r>
  <r>
    <x v="7"/>
    <d v="2024-08-20T00:00:00"/>
    <s v="REM"/>
    <n v="663800"/>
    <s v="Prime de chantier"/>
    <s v="Primes chantier Arel Août 2024"/>
    <x v="25"/>
    <n v="100000"/>
  </r>
  <r>
    <x v="7"/>
    <d v="2024-08-20T00:00:00"/>
    <s v="REM"/>
    <n v="663100"/>
    <s v="Indemnité de logement"/>
    <s v="Primes logement  Arel Août 2024"/>
    <x v="25"/>
    <n v="50000"/>
  </r>
  <r>
    <x v="7"/>
    <d v="2024-08-20T00:00:00"/>
    <s v="ACHC"/>
    <n v="638300"/>
    <s v="Réceptions"/>
    <s v="Restauration Mr GUIDI Mission Nord"/>
    <x v="40"/>
    <n v="2400"/>
  </r>
  <r>
    <x v="7"/>
    <d v="2024-08-20T00:00:00"/>
    <s v="ACHC"/>
    <n v="638300"/>
    <s v="Réceptions"/>
    <s v="Restauration Mr GUIDI Mission Nord"/>
    <x v="40"/>
    <n v="7300"/>
  </r>
  <r>
    <x v="7"/>
    <d v="2024-08-20T00:00:00"/>
    <s v="ACHC"/>
    <n v="638300"/>
    <s v="Réceptions"/>
    <s v="Restauration Mr GUIDI Mission Nord"/>
    <x v="40"/>
    <n v="6610"/>
  </r>
  <r>
    <x v="7"/>
    <d v="2024-08-20T00:00:00"/>
    <s v="REM"/>
    <n v="661100"/>
    <s v="Rémunération personnel permanent"/>
    <s v="Salaire Arel Août 2024"/>
    <x v="25"/>
    <n v="409336"/>
  </r>
  <r>
    <x v="7"/>
    <d v="2024-08-20T00:00:00"/>
    <s v="REM"/>
    <n v="641300"/>
    <s v="Taxes sur appointements salaires"/>
    <s v="VPS saliare Arel Août 2024"/>
    <x v="53"/>
    <n v="22373"/>
  </r>
  <r>
    <x v="7"/>
    <d v="2024-08-21T00:00:00"/>
    <s v="ACHC"/>
    <n v="638300"/>
    <s v="Réceptions"/>
    <s v="Restauration Mr GUIDI Mission Nord"/>
    <x v="40"/>
    <n v="11017"/>
  </r>
  <r>
    <x v="7"/>
    <d v="2024-08-21T00:00:00"/>
    <s v="ACHC"/>
    <n v="638300"/>
    <s v="Réceptions"/>
    <s v="Restauration Mr GUIDI Mission Nord"/>
    <x v="40"/>
    <n v="3390"/>
  </r>
  <r>
    <x v="7"/>
    <d v="2024-08-22T00:00:00"/>
    <s v="ACHC"/>
    <n v="605300"/>
    <s v="Fourniture non stockables-Autres énergies"/>
    <s v="Acht carburat° véhic GUIDI Mission Nord"/>
    <x v="18"/>
    <n v="31400"/>
  </r>
  <r>
    <x v="7"/>
    <d v="2024-08-22T00:00:00"/>
    <s v="ACHCP"/>
    <n v="618103"/>
    <s v="Frais de péage et de parking"/>
    <s v="Péage véhicule EVINA"/>
    <x v="2"/>
    <n v="1000"/>
  </r>
  <r>
    <x v="7"/>
    <d v="2024-08-22T00:00:00"/>
    <s v="ACHCP"/>
    <n v="618103"/>
    <s v="Frais de péage et de parking"/>
    <s v="Péage véhicule EVINA"/>
    <x v="2"/>
    <n v="1000"/>
  </r>
  <r>
    <x v="7"/>
    <d v="2024-08-22T00:00:00"/>
    <s v="ACHC"/>
    <n v="618103"/>
    <s v="Frais de péage et de parking"/>
    <s v="Péage Véhicule Mr GUIDI Mission Nord"/>
    <x v="2"/>
    <n v="1000"/>
  </r>
  <r>
    <x v="7"/>
    <d v="2024-08-22T00:00:00"/>
    <s v="ACHC"/>
    <n v="618103"/>
    <s v="Frais de péage et de parking"/>
    <s v="Péage véhicule Mr GUIDI mission Nord"/>
    <x v="2"/>
    <n v="1000"/>
  </r>
  <r>
    <x v="7"/>
    <d v="2024-08-22T00:00:00"/>
    <s v="ACHC"/>
    <n v="618103"/>
    <s v="Frais de péage et de parking"/>
    <s v="Péage véhicule Mr GUIDI mission Nord"/>
    <x v="2"/>
    <n v="1000"/>
  </r>
  <r>
    <x v="7"/>
    <d v="2024-08-22T00:00:00"/>
    <s v="ACHC"/>
    <n v="618103"/>
    <s v="Frais de péage et de parking"/>
    <s v="Péage véhicule Mr GUIDI mission Nord"/>
    <x v="2"/>
    <n v="500"/>
  </r>
  <r>
    <x v="7"/>
    <d v="2024-08-22T00:00:00"/>
    <s v="ACHC"/>
    <n v="618103"/>
    <s v="Frais de péage et de parking"/>
    <s v="Péage véhicule Mr GUIDI mission Nord"/>
    <x v="2"/>
    <n v="500"/>
  </r>
  <r>
    <x v="7"/>
    <d v="2024-08-23T00:00:00"/>
    <s v="ACHC"/>
    <n v="605300"/>
    <s v="Fourniture non stockables-Autres énergies"/>
    <s v="Achat carburat° véhicule Mr GUIDI mission au Nord"/>
    <x v="18"/>
    <n v="32000"/>
  </r>
  <r>
    <x v="7"/>
    <d v="2024-08-23T00:00:00"/>
    <s v="ACHC"/>
    <n v="638400"/>
    <s v="Frais de mission"/>
    <s v="Hebergement Véhicule Mr GUIDI Mission au Nord"/>
    <x v="40"/>
    <n v="60000"/>
  </r>
  <r>
    <x v="7"/>
    <d v="2024-08-23T00:00:00"/>
    <s v="ACHCP"/>
    <n v="618103"/>
    <s v="Frais de péage et de parking"/>
    <s v="Péage véhicule EVINA"/>
    <x v="2"/>
    <n v="1000"/>
  </r>
  <r>
    <x v="7"/>
    <d v="2024-08-23T00:00:00"/>
    <s v="ACHCP"/>
    <n v="618103"/>
    <s v="Frais de péage et de parking"/>
    <s v="Péage véhicule EVINA"/>
    <x v="2"/>
    <n v="1000"/>
  </r>
  <r>
    <x v="7"/>
    <d v="2024-08-23T00:00:00"/>
    <s v="ACHC"/>
    <n v="618103"/>
    <s v="Frais de péage et de parking"/>
    <s v="Péage Véhicule Mr GUIDI Mission au Nord"/>
    <x v="2"/>
    <n v="1000"/>
  </r>
  <r>
    <x v="7"/>
    <d v="2024-08-23T00:00:00"/>
    <s v="ACHC"/>
    <n v="638300"/>
    <s v="Réceptions"/>
    <s v="Restauration Mission Mr GUIDI au Nord"/>
    <x v="40"/>
    <n v="5600"/>
  </r>
  <r>
    <x v="7"/>
    <d v="2024-08-24T00:00:00"/>
    <s v="ACHC"/>
    <n v="605300"/>
    <s v="Fourniture non stockables-Autres énergies"/>
    <s v="Achat carburat° véhicule Mr GUIDI missi"/>
    <x v="18"/>
    <n v="31000"/>
  </r>
  <r>
    <x v="7"/>
    <d v="2024-08-26T00:00:00"/>
    <s v="ACHCP"/>
    <n v="605300"/>
    <s v="Fourniture non stockables-Autres énergies"/>
    <s v="Achat carburat° véhicule EVINA"/>
    <x v="12"/>
    <n v="30000"/>
  </r>
  <r>
    <x v="7"/>
    <d v="2024-08-26T00:00:00"/>
    <s v="ACHCP"/>
    <n v="605300"/>
    <s v="Fourniture non stockables-Autres énergies"/>
    <s v="Achat carburat° véhicule EVINA"/>
    <x v="12"/>
    <n v="30000"/>
  </r>
  <r>
    <x v="7"/>
    <d v="2024-08-26T00:00:00"/>
    <s v="ACHCP"/>
    <n v="605200"/>
    <s v="SBEE"/>
    <s v="Fact SBEE Juillet 2024 Bureau Parakou"/>
    <x v="38"/>
    <n v="79988"/>
  </r>
  <r>
    <x v="7"/>
    <d v="2024-08-26T00:00:00"/>
    <s v="ACHCP"/>
    <n v="618103"/>
    <s v="Frais de péage et de parking"/>
    <s v="Péage véhicule EVINA"/>
    <x v="2"/>
    <n v="1000"/>
  </r>
  <r>
    <x v="7"/>
    <d v="2024-08-26T00:00:00"/>
    <s v="ACHCP"/>
    <n v="618103"/>
    <s v="Frais de péage et de parking"/>
    <s v="Péage véhicule EVINA"/>
    <x v="2"/>
    <n v="1000"/>
  </r>
  <r>
    <x v="7"/>
    <d v="2024-08-27T00:00:00"/>
    <s v="ACHCP"/>
    <n v="618103"/>
    <s v="Frais de péage et de parking"/>
    <s v="Péage véhicule Mr EVINA"/>
    <x v="2"/>
    <n v="1000"/>
  </r>
  <r>
    <x v="7"/>
    <d v="2024-08-27T00:00:00"/>
    <s v="ACHCP"/>
    <n v="618103"/>
    <s v="Frais de péage et de parking"/>
    <s v="Péage véhicule Mr EVINA"/>
    <x v="2"/>
    <n v="1000"/>
  </r>
  <r>
    <x v="7"/>
    <d v="2024-08-28T00:00:00"/>
    <s v="ACHC"/>
    <n v="605300"/>
    <s v="Fourniture non stockables-Autres énergies"/>
    <s v="Achat carburat° véhicule CD3998RB J-B pour entrée sortie au siège"/>
    <x v="1"/>
    <n v="10000"/>
  </r>
  <r>
    <x v="7"/>
    <d v="2024-08-28T00:00:00"/>
    <s v="ACHC"/>
    <n v="646400"/>
    <s v="Vignettes"/>
    <s v="Frais de visite technique véhicule Mr GUIDI"/>
    <x v="32"/>
    <n v="15000"/>
  </r>
  <r>
    <x v="7"/>
    <d v="2024-08-28T00:00:00"/>
    <s v="CAIP"/>
    <n v="658800"/>
    <s v="Autres charges diverses"/>
    <s v="Rglt fact SBEE Juillet Bureau Parakou"/>
    <x v="38"/>
    <n v="2"/>
  </r>
  <r>
    <x v="8"/>
    <d v="2024-09-01T00:00:00"/>
    <s v="ACHCP"/>
    <n v="605300"/>
    <s v="Fourniture non stockables-Autres énergies"/>
    <s v="Achat carburat° véhicule EVINA"/>
    <x v="12"/>
    <n v="10000"/>
  </r>
  <r>
    <x v="8"/>
    <d v="2024-09-01T00:00:00"/>
    <s v="ACHCP"/>
    <n v="605600"/>
    <s v="Achat de petit matériel et outillage"/>
    <s v="Achat de cable d'alimentation pour Mr K"/>
    <x v="13"/>
    <n v="2500"/>
  </r>
  <r>
    <x v="8"/>
    <d v="2024-09-01T00:00:00"/>
    <s v="PREST-B"/>
    <n v="624200"/>
    <s v="Entretiens et réparation des biens mobiliers"/>
    <s v="Entretien et vidange véhicule EVINA"/>
    <x v="32"/>
    <n v="118645"/>
  </r>
  <r>
    <x v="8"/>
    <d v="2024-09-01T00:00:00"/>
    <s v="PREST-CP"/>
    <n v="605700"/>
    <s v="Achat de prestations de services"/>
    <s v="Fact prest entretien Août 2024 ANAMA Clarisse"/>
    <x v="5"/>
    <n v="52000"/>
  </r>
  <r>
    <x v="8"/>
    <d v="2024-09-01T00:00:00"/>
    <s v="ACHCP"/>
    <n v="605200"/>
    <s v="SBEE"/>
    <s v="Fact SBEE mois de juillet 2024 appart EVINA"/>
    <x v="37"/>
    <n v="24473"/>
  </r>
  <r>
    <x v="8"/>
    <d v="2024-09-01T00:00:00"/>
    <s v="ACHCP"/>
    <n v="605200"/>
    <s v="SBEE"/>
    <s v="Fact SBEE mois Juin 2024 appart EVINA"/>
    <x v="37"/>
    <n v="26962"/>
  </r>
  <r>
    <x v="8"/>
    <d v="2024-09-01T00:00:00"/>
    <s v="ACHCP"/>
    <n v="605100"/>
    <s v="SONEB"/>
    <s v="Fact SONEB Juin 2024 Bureau Pkou"/>
    <x v="8"/>
    <n v="4932"/>
  </r>
  <r>
    <x v="8"/>
    <d v="2024-09-01T00:00:00"/>
    <s v="ACHCP"/>
    <n v="618103"/>
    <s v="Frais de péage et de parking"/>
    <s v="Faris péage véhcule EVINA"/>
    <x v="2"/>
    <n v="1000"/>
  </r>
  <r>
    <x v="8"/>
    <d v="2024-09-01T00:00:00"/>
    <s v="ACHC"/>
    <n v="618103"/>
    <s v="Frais de péage et de parking"/>
    <s v="Frais de péage véhicule GUIDI dans le cadre visite technique"/>
    <x v="2"/>
    <n v="300"/>
  </r>
  <r>
    <x v="8"/>
    <d v="2024-09-01T00:00:00"/>
    <s v="ACHC"/>
    <n v="618103"/>
    <s v="Frais de péage et de parking"/>
    <s v="Frais de péage véhicule GUIDI dans le cadre visite technique"/>
    <x v="2"/>
    <n v="300"/>
  </r>
  <r>
    <x v="8"/>
    <d v="2024-09-01T00:00:00"/>
    <s v="ACHCP"/>
    <n v="618103"/>
    <s v="Frais de péage et de parking"/>
    <s v="Frais péage véhicule EVINA"/>
    <x v="2"/>
    <n v="1000"/>
  </r>
  <r>
    <x v="8"/>
    <d v="2024-09-01T00:00:00"/>
    <s v="ACHCP"/>
    <n v="618103"/>
    <s v="Frais de péage et de parking"/>
    <s v="Frais péage véhicule EVINA"/>
    <x v="2"/>
    <n v="1000"/>
  </r>
  <r>
    <x v="8"/>
    <d v="2024-09-01T00:00:00"/>
    <s v="ACHCP"/>
    <n v="618103"/>
    <s v="Frais de péage et de parking"/>
    <s v="Frais péage véhicule EVINA"/>
    <x v="2"/>
    <n v="1000"/>
  </r>
  <r>
    <x v="8"/>
    <d v="2024-09-01T00:00:00"/>
    <s v="ACHCP"/>
    <n v="618103"/>
    <s v="Frais de péage et de parking"/>
    <s v="Frais péage véhicule EVINA"/>
    <x v="2"/>
    <n v="1000"/>
  </r>
  <r>
    <x v="8"/>
    <d v="2024-09-01T00:00:00"/>
    <s v="ACHCP"/>
    <n v="618103"/>
    <s v="Frais de péage et de parking"/>
    <s v="Frais péage véhicule EVINA"/>
    <x v="2"/>
    <n v="1000"/>
  </r>
  <r>
    <x v="8"/>
    <d v="2024-09-01T00:00:00"/>
    <s v="ACHCP"/>
    <n v="618103"/>
    <s v="Frais de péage et de parking"/>
    <s v="Frais péage véhicule EVINA"/>
    <x v="2"/>
    <n v="500"/>
  </r>
  <r>
    <x v="8"/>
    <d v="2024-09-01T00:00:00"/>
    <s v="ACHCP"/>
    <n v="618103"/>
    <s v="Frais de péage et de parking"/>
    <s v="Frais péage véhicule EVINA"/>
    <x v="2"/>
    <n v="500"/>
  </r>
  <r>
    <x v="8"/>
    <d v="2024-09-01T00:00:00"/>
    <s v="ACHCP"/>
    <n v="618103"/>
    <s v="Frais de péage et de parking"/>
    <s v="Frais péage véhicule EVINA"/>
    <x v="2"/>
    <n v="500"/>
  </r>
  <r>
    <x v="8"/>
    <d v="2024-09-01T00:00:00"/>
    <s v="ACHCP"/>
    <n v="618103"/>
    <s v="Frais de péage et de parking"/>
    <s v="Frais péage véhicule EVINA"/>
    <x v="2"/>
    <n v="500"/>
  </r>
  <r>
    <x v="8"/>
    <d v="2024-09-01T00:00:00"/>
    <s v="ACHCP"/>
    <n v="618103"/>
    <s v="Frais de péage et de parking"/>
    <s v="Frais péage véhicule EVINA"/>
    <x v="2"/>
    <n v="1000"/>
  </r>
  <r>
    <x v="8"/>
    <d v="2024-09-01T00:00:00"/>
    <s v="ACHCP"/>
    <n v="618103"/>
    <s v="Frais de péage et de parking"/>
    <s v="Frais péage véhicule Mr EVINA"/>
    <x v="2"/>
    <n v="1000"/>
  </r>
  <r>
    <x v="8"/>
    <d v="2024-09-01T00:00:00"/>
    <s v="ACHCP"/>
    <n v="618103"/>
    <s v="Frais de péage et de parking"/>
    <s v="Frais péage véhicule Mr EVINA"/>
    <x v="2"/>
    <n v="1000"/>
  </r>
  <r>
    <x v="8"/>
    <d v="2024-09-01T00:00:00"/>
    <s v="PREST-CP"/>
    <n v="605700"/>
    <s v="Achat de prestations de services"/>
    <s v="Prestat° ramassage ordure Août 2024 bureau Parakou"/>
    <x v="5"/>
    <n v="5000"/>
  </r>
  <r>
    <x v="8"/>
    <d v="2024-09-01T00:00:00"/>
    <s v="REM"/>
    <n v="632700"/>
    <s v="Rémunération des autres prestataires de service"/>
    <s v="Rémunération TOVIHO Septembre 2024"/>
    <x v="33"/>
    <n v="120000"/>
  </r>
  <r>
    <x v="8"/>
    <d v="2024-09-01T00:00:00"/>
    <s v="ACHCP"/>
    <n v="618103"/>
    <s v="Frais de péage et de parking"/>
    <s v="Rglt parking aéroport+péage+carburat°véhicule J-B"/>
    <x v="2"/>
    <n v="2000"/>
  </r>
  <r>
    <x v="8"/>
    <d v="2024-09-02T00:00:00"/>
    <s v="ACHCP"/>
    <n v="605300"/>
    <s v="Fourniture non stockables-Autres énergies"/>
    <s v="Achat carburat° véhicule EVINA"/>
    <x v="12"/>
    <n v="30000"/>
  </r>
  <r>
    <x v="8"/>
    <d v="2024-09-02T00:00:00"/>
    <s v="ACHCP"/>
    <n v="605300"/>
    <s v="Fourniture non stockables-Autres énergies"/>
    <s v="Achat carburat° véhicule Mr EVINA"/>
    <x v="12"/>
    <n v="35000"/>
  </r>
  <r>
    <x v="8"/>
    <d v="2024-09-02T00:00:00"/>
    <s v="ACHCP"/>
    <n v="618103"/>
    <s v="Frais de péage et de parking"/>
    <s v="Frais péage véhicule Mr EVINA"/>
    <x v="2"/>
    <n v="1000"/>
  </r>
  <r>
    <x v="8"/>
    <d v="2024-09-02T00:00:00"/>
    <s v="ACHCP"/>
    <n v="618103"/>
    <s v="Frais de péage et de parking"/>
    <s v="Frais péage véhicule Mr EVINA"/>
    <x v="2"/>
    <n v="1000"/>
  </r>
  <r>
    <x v="8"/>
    <d v="2024-09-02T00:00:00"/>
    <s v="ACHCP"/>
    <n v="618103"/>
    <s v="Frais de péage et de parking"/>
    <s v="Frais péage véhicule Mr EVINA"/>
    <x v="2"/>
    <n v="1000"/>
  </r>
  <r>
    <x v="8"/>
    <d v="2024-09-02T00:00:00"/>
    <s v="ACHCP"/>
    <n v="638400"/>
    <s v="Frais de mission"/>
    <s v="Mission Boukari pour recuperer le véhicule EVINA et KEVIN à Cotonou"/>
    <x v="14"/>
    <n v="25000"/>
  </r>
  <r>
    <x v="8"/>
    <d v="2024-09-02T00:00:00"/>
    <s v="CAIP"/>
    <n v="658800"/>
    <s v="Autres charges diverses"/>
    <s v="Rglt fact SONEB Bureau Parakou Juin 24"/>
    <x v="8"/>
    <n v="31"/>
  </r>
  <r>
    <x v="8"/>
    <d v="2024-09-02T00:00:00"/>
    <s v="ACHCP"/>
    <n v="638400"/>
    <s v="Frais de mission"/>
    <s v="Rglt mission DATCHE pour recuperer Mr Jean Bosco  pour Parakou"/>
    <x v="14"/>
    <n v="25000"/>
  </r>
  <r>
    <x v="8"/>
    <d v="2024-09-02T00:00:00"/>
    <s v="ACHCP"/>
    <n v="638400"/>
    <s v="Frais de mission"/>
    <s v="Rglt mission Jeannot pour recuperer la voiture de Mr EVINA pour Parakou"/>
    <x v="14"/>
    <n v="25000"/>
  </r>
  <r>
    <x v="8"/>
    <d v="2024-09-03T00:00:00"/>
    <s v="ACHC"/>
    <n v="605300"/>
    <s v="Fourniture non stockables-Autres énergies"/>
    <s v="Achat carburat° conduir véhicul GUIDI"/>
    <x v="18"/>
    <n v="34750"/>
  </r>
  <r>
    <x v="8"/>
    <d v="2024-09-03T00:00:00"/>
    <s v="ACHC"/>
    <n v="605300"/>
    <s v="Fourniture non stockables-Autres énergies"/>
    <s v="Achat carburat° pour co véhicule Kévin"/>
    <x v="57"/>
    <n v="35000"/>
  </r>
  <r>
    <x v="8"/>
    <d v="2024-09-03T00:00:00"/>
    <s v="ACHC"/>
    <n v="605300"/>
    <s v="Fourniture non stockables-Autres énergies"/>
    <s v="Achat de carburat° pour conduire véhicule Evina à Parakou"/>
    <x v="12"/>
    <n v="35297"/>
  </r>
  <r>
    <x v="8"/>
    <d v="2024-09-03T00:00:00"/>
    <s v="PREST-B"/>
    <n v="605700"/>
    <s v="Achat de prestations de services"/>
    <s v="Fact MSA Septembre 2024 Parakou"/>
    <x v="4"/>
    <n v="240000"/>
  </r>
  <r>
    <x v="8"/>
    <d v="2024-09-04T00:00:00"/>
    <s v="ACHCP"/>
    <n v="605300"/>
    <s v="Fourniture non stockables-Autres énergies"/>
    <s v="Achat carburation véhicule Kévin"/>
    <x v="57"/>
    <n v="30000"/>
  </r>
  <r>
    <x v="8"/>
    <d v="2024-09-04T00:00:00"/>
    <s v="ACHCP"/>
    <n v="605300"/>
    <s v="Fourniture non stockables-Autres énergies"/>
    <s v="Achat carburation véhicule Mr EVINA"/>
    <x v="12"/>
    <n v="20000"/>
  </r>
  <r>
    <x v="8"/>
    <d v="2024-09-04T00:00:00"/>
    <s v="ACHCP"/>
    <n v="605300"/>
    <s v="Fourniture non stockables-Autres énergies"/>
    <s v="Achat carburation véhicule Mr EVINA"/>
    <x v="12"/>
    <n v="30000"/>
  </r>
  <r>
    <x v="8"/>
    <d v="2024-09-04T00:00:00"/>
    <s v="ACHCP"/>
    <n v="618103"/>
    <s v="Frais de péage et de parking"/>
    <s v="Frais péage véhicule Mr EVINA"/>
    <x v="2"/>
    <n v="500"/>
  </r>
  <r>
    <x v="8"/>
    <d v="2024-09-04T00:00:00"/>
    <s v="ACHCP"/>
    <n v="618103"/>
    <s v="Frais de péage et de parking"/>
    <s v="Frais péage véhicule Mr EVINA"/>
    <x v="2"/>
    <n v="500"/>
  </r>
  <r>
    <x v="8"/>
    <d v="2024-09-04T00:00:00"/>
    <s v="ACHB"/>
    <n v="657003"/>
    <s v="Diverses pénalités"/>
    <s v="Panalité sur changement de billet d'avion Jean Bosco"/>
    <x v="3"/>
    <n v="175000"/>
  </r>
  <r>
    <x v="8"/>
    <d v="2024-09-04T00:00:00"/>
    <s v="ACHCP"/>
    <n v="618103"/>
    <s v="Frais de péage et de parking"/>
    <s v="Péage véhicule Kévin"/>
    <x v="2"/>
    <n v="1000"/>
  </r>
  <r>
    <x v="8"/>
    <d v="2024-09-04T00:00:00"/>
    <s v="ACHCP"/>
    <n v="618103"/>
    <s v="Frais de péage et de parking"/>
    <s v="Péage véhicule Kévin"/>
    <x v="2"/>
    <n v="1000"/>
  </r>
  <r>
    <x v="8"/>
    <d v="2024-09-04T00:00:00"/>
    <s v="CAIP"/>
    <n v="658800"/>
    <s v="Autres charges diverses"/>
    <s v="Rglt fact SBEE Juin et Juillet 2024 appartement Mr EVINA"/>
    <x v="37"/>
    <n v="2"/>
  </r>
  <r>
    <x v="8"/>
    <d v="2024-09-05T00:00:00"/>
    <s v="ACHCP"/>
    <n v="605300"/>
    <s v="Fourniture non stockables-Autres énergies"/>
    <s v="Achat carburat° véhicule Jean Bosco"/>
    <x v="1"/>
    <n v="12500"/>
  </r>
  <r>
    <x v="8"/>
    <d v="2024-09-05T00:00:00"/>
    <s v="ACHCP"/>
    <n v="605400"/>
    <s v="Fournitures d'entretien non stockables"/>
    <s v="Achat produits d'entretien bureau Pkou"/>
    <x v="58"/>
    <n v="26400"/>
  </r>
  <r>
    <x v="8"/>
    <d v="2024-09-05T00:00:00"/>
    <s v="ACHCP"/>
    <n v="605100"/>
    <s v="SONEB"/>
    <s v="Fact SONEB Août 2024 appart EVINA"/>
    <x v="9"/>
    <n v="16257"/>
  </r>
  <r>
    <x v="8"/>
    <d v="2024-09-05T00:00:00"/>
    <s v="ACHC"/>
    <n v="638400"/>
    <s v="Frais de mission"/>
    <s v="Mission Jean Bosco pour retour de congé et se rendre à Parakou"/>
    <x v="15"/>
    <n v="40000"/>
  </r>
  <r>
    <x v="8"/>
    <d v="2024-09-05T00:00:00"/>
    <s v="ACHCP"/>
    <n v="618100"/>
    <s v="Voyages et deplacement"/>
    <s v="Voyage Cotonou pour recuperer Jean Bosc"/>
    <x v="2"/>
    <n v="7000"/>
  </r>
  <r>
    <x v="8"/>
    <d v="2024-09-06T00:00:00"/>
    <s v="ACHC"/>
    <n v="605300"/>
    <s v="Fourniture non stockables-Autres énergies"/>
    <s v="Achat carburat° véhicule Jean Bosco pour se rendre à Parakou"/>
    <x v="1"/>
    <n v="35000"/>
  </r>
  <r>
    <x v="8"/>
    <d v="2024-09-06T00:00:00"/>
    <s v="ACHCP"/>
    <n v="605300"/>
    <s v="Fourniture non stockables-Autres énergies"/>
    <s v="Achat carburation véhicule KEVIN"/>
    <x v="57"/>
    <n v="30000"/>
  </r>
  <r>
    <x v="8"/>
    <d v="2024-09-06T00:00:00"/>
    <s v="ACHCP"/>
    <n v="628800"/>
    <s v="Autres frais de telecommunication"/>
    <s v="Activation forfait internet AREL"/>
    <x v="6"/>
    <n v="14900"/>
  </r>
  <r>
    <x v="8"/>
    <d v="2024-09-06T00:00:00"/>
    <s v="ACHCP"/>
    <n v="628800"/>
    <s v="Autres frais de telecommunication"/>
    <s v="Activation forfait internet BOSCO"/>
    <x v="6"/>
    <n v="14900"/>
  </r>
  <r>
    <x v="8"/>
    <d v="2024-09-06T00:00:00"/>
    <s v="ACHCP"/>
    <n v="628800"/>
    <s v="Autres frais de telecommunication"/>
    <s v="Activation forfait internet EVINA"/>
    <x v="6"/>
    <n v="15100"/>
  </r>
  <r>
    <x v="8"/>
    <d v="2024-09-06T00:00:00"/>
    <s v="ACHCP"/>
    <n v="628800"/>
    <s v="Autres frais de telecommunication"/>
    <s v="Activation forfait internet HERMINE"/>
    <x v="6"/>
    <n v="14900"/>
  </r>
  <r>
    <x v="8"/>
    <d v="2024-09-06T00:00:00"/>
    <s v="ACHCP"/>
    <n v="628800"/>
    <s v="Autres frais de telecommunication"/>
    <s v="Activation forfait internet KEVIN"/>
    <x v="6"/>
    <n v="14900"/>
  </r>
  <r>
    <x v="8"/>
    <d v="2024-09-06T00:00:00"/>
    <s v="ACHCP"/>
    <n v="628800"/>
    <s v="Autres frais de telecommunication"/>
    <s v="Fact SBIN internet Août 2024 bureau Pkou"/>
    <x v="6"/>
    <n v="32439"/>
  </r>
  <r>
    <x v="8"/>
    <d v="2024-09-06T00:00:00"/>
    <s v="ACHCP"/>
    <n v="648000"/>
    <s v="Autres Impôts et Taxes"/>
    <s v="Fact SBIN internet Août 2024 bureau Pkou"/>
    <x v="6"/>
    <n v="1622"/>
  </r>
  <r>
    <x v="8"/>
    <d v="2024-09-06T00:00:00"/>
    <s v="ACHCP"/>
    <n v="618103"/>
    <s v="Frais de péage et de parking"/>
    <s v="Frais péage véhicule EVINA"/>
    <x v="2"/>
    <n v="1000"/>
  </r>
  <r>
    <x v="8"/>
    <d v="2024-09-06T00:00:00"/>
    <s v="ACHCP"/>
    <n v="618103"/>
    <s v="Frais de péage et de parking"/>
    <s v="Frais péage véhicule EVINA"/>
    <x v="2"/>
    <n v="1000"/>
  </r>
  <r>
    <x v="8"/>
    <d v="2024-09-06T00:00:00"/>
    <s v="ACHCP"/>
    <n v="618103"/>
    <s v="Frais de péage et de parking"/>
    <s v="Frais péage véhicule EVINA"/>
    <x v="2"/>
    <n v="500"/>
  </r>
  <r>
    <x v="8"/>
    <d v="2024-09-06T00:00:00"/>
    <s v="ACHCP"/>
    <n v="618103"/>
    <s v="Frais de péage et de parking"/>
    <s v="Frais péage véhicule EVINA"/>
    <x v="2"/>
    <n v="500"/>
  </r>
  <r>
    <x v="8"/>
    <d v="2024-09-06T00:00:00"/>
    <s v="ACHCP"/>
    <n v="624200"/>
    <s v="Entretiens et réparation des biens mobiliers"/>
    <s v="Réparat° et entretien générale Photocopieuse Parakou"/>
    <x v="35"/>
    <n v="12000"/>
  </r>
  <r>
    <x v="8"/>
    <d v="2024-09-06T00:00:00"/>
    <s v="ACHCP"/>
    <n v="618103"/>
    <s v="Frais de péage et de parking"/>
    <s v="Rglt parking aéroport+péage+carburat° véhicule Jean Bosco"/>
    <x v="2"/>
    <n v="1000"/>
  </r>
  <r>
    <x v="8"/>
    <d v="2024-09-07T00:00:00"/>
    <s v="ACHCP"/>
    <n v="605300"/>
    <s v="Fourniture non stockables-Autres énergies"/>
    <s v="Achat carburation véhicule EVINA"/>
    <x v="12"/>
    <n v="30000"/>
  </r>
  <r>
    <x v="8"/>
    <d v="2024-09-07T00:00:00"/>
    <s v="ACHCP"/>
    <n v="618103"/>
    <s v="Frais de péage et de parking"/>
    <s v="Frais péage véhicule KEVIN"/>
    <x v="2"/>
    <n v="1000"/>
  </r>
  <r>
    <x v="8"/>
    <d v="2024-09-07T00:00:00"/>
    <s v="ACHCP"/>
    <n v="618103"/>
    <s v="Frais de péage et de parking"/>
    <s v="Frais péage véhicule KEVIN"/>
    <x v="2"/>
    <n v="1000"/>
  </r>
  <r>
    <x v="8"/>
    <d v="2024-09-09T00:00:00"/>
    <s v="ACHCP"/>
    <n v="605300"/>
    <s v="Fourniture non stockables-Autres énergies"/>
    <s v="Achat carburat° véhicule Jean Bosco"/>
    <x v="1"/>
    <n v="30000"/>
  </r>
  <r>
    <x v="8"/>
    <d v="2024-09-09T00:00:00"/>
    <s v="ACHCP"/>
    <n v="605300"/>
    <s v="Fourniture non stockables-Autres énergies"/>
    <s v="Achat carburation véhicule KEVIN"/>
    <x v="57"/>
    <n v="30000"/>
  </r>
  <r>
    <x v="8"/>
    <d v="2024-09-09T00:00:00"/>
    <s v="ACHCP"/>
    <n v="618103"/>
    <s v="Frais de péage et de parking"/>
    <s v="Frais péage véhicule EVINA"/>
    <x v="2"/>
    <n v="1000"/>
  </r>
  <r>
    <x v="8"/>
    <d v="2024-09-09T00:00:00"/>
    <s v="ACHCP"/>
    <n v="618103"/>
    <s v="Frais de péage et de parking"/>
    <s v="Frais péage véhicule EVINA"/>
    <x v="2"/>
    <n v="1000"/>
  </r>
  <r>
    <x v="8"/>
    <d v="2024-09-09T00:00:00"/>
    <s v="ACHCP"/>
    <n v="618103"/>
    <s v="Frais de péage et de parking"/>
    <s v="Frais péage véhicule Jean Bosco"/>
    <x v="2"/>
    <n v="1000"/>
  </r>
  <r>
    <x v="8"/>
    <d v="2024-09-09T00:00:00"/>
    <s v="ACHCP"/>
    <n v="618103"/>
    <s v="Frais de péage et de parking"/>
    <s v="Frais péages véhicule EVINA"/>
    <x v="2"/>
    <n v="500"/>
  </r>
  <r>
    <x v="8"/>
    <d v="2024-09-09T00:00:00"/>
    <s v="ACHCP"/>
    <n v="618103"/>
    <s v="Frais de péage et de parking"/>
    <s v="Frais péages véhicule EVINA"/>
    <x v="2"/>
    <n v="500"/>
  </r>
  <r>
    <x v="8"/>
    <d v="2024-09-09T00:00:00"/>
    <s v="REM"/>
    <n v="632700"/>
    <s v="Rémunération des autres prestataires de service"/>
    <s v="Rémunération BOUKARI Septembre 2024"/>
    <x v="21"/>
    <n v="120000"/>
  </r>
  <r>
    <x v="8"/>
    <d v="2024-09-09T00:00:00"/>
    <s v="REM"/>
    <n v="632700"/>
    <s v="Rémunération des autres prestataires de service"/>
    <s v="Rémunération DATCHE Septembre 2024"/>
    <x v="22"/>
    <n v="120000"/>
  </r>
  <r>
    <x v="8"/>
    <d v="2024-09-09T00:00:00"/>
    <s v="REM"/>
    <n v="632700"/>
    <s v="Rémunération des autres prestataires de service"/>
    <s v="Rémunération JEANNOT Septembre 2024"/>
    <x v="24"/>
    <n v="120000"/>
  </r>
  <r>
    <x v="8"/>
    <d v="2024-09-10T00:00:00"/>
    <s v="ACHCP"/>
    <n v="605300"/>
    <s v="Fourniture non stockables-Autres énergies"/>
    <s v="Achat carburat° véhicule EVINA"/>
    <x v="12"/>
    <n v="30000"/>
  </r>
  <r>
    <x v="8"/>
    <d v="2024-09-10T00:00:00"/>
    <s v="ACHCP"/>
    <n v="605300"/>
    <s v="Fourniture non stockables-Autres énergies"/>
    <s v="Achat carburat° véhicule kévin"/>
    <x v="57"/>
    <n v="30000"/>
  </r>
  <r>
    <x v="8"/>
    <d v="2024-09-10T00:00:00"/>
    <s v="ACHCP"/>
    <n v="605300"/>
    <s v="Fourniture non stockables-Autres énergies"/>
    <s v="Achat carburat° véhicule Mr EVINA"/>
    <x v="12"/>
    <n v="30000"/>
  </r>
  <r>
    <x v="8"/>
    <d v="2024-09-10T00:00:00"/>
    <s v="ACHCP"/>
    <n v="618103"/>
    <s v="Frais de péage et de parking"/>
    <s v="Péage véhicule Kévin"/>
    <x v="2"/>
    <n v="1000"/>
  </r>
  <r>
    <x v="8"/>
    <d v="2024-09-10T00:00:00"/>
    <s v="ACHCP"/>
    <n v="618103"/>
    <s v="Frais de péage et de parking"/>
    <s v="Péage véhicule Kévin"/>
    <x v="2"/>
    <n v="1000"/>
  </r>
  <r>
    <x v="8"/>
    <d v="2024-09-10T00:00:00"/>
    <s v="ACHCP"/>
    <n v="618103"/>
    <s v="Frais de péage et de parking"/>
    <s v="Péage véhicule Kévin"/>
    <x v="2"/>
    <n v="500"/>
  </r>
  <r>
    <x v="8"/>
    <d v="2024-09-10T00:00:00"/>
    <s v="ACHCP"/>
    <n v="618103"/>
    <s v="Frais de péage et de parking"/>
    <s v="Péage véhicule Kévin"/>
    <x v="2"/>
    <n v="500"/>
  </r>
  <r>
    <x v="8"/>
    <d v="2024-09-10T00:00:00"/>
    <s v="ACHCP"/>
    <n v="605200"/>
    <s v="SBEE"/>
    <s v="Recharge compteur SBEE appart Jean Bosco"/>
    <x v="37"/>
    <n v="34081"/>
  </r>
  <r>
    <x v="8"/>
    <d v="2024-09-11T00:00:00"/>
    <s v="ACHCP"/>
    <n v="605300"/>
    <s v="Fourniture non stockables-Autres énergies"/>
    <s v="Achat de carburat° véhicule Jean Bosco"/>
    <x v="1"/>
    <n v="33300"/>
  </r>
  <r>
    <x v="8"/>
    <d v="2024-09-11T00:00:00"/>
    <s v="ACHCP"/>
    <n v="618103"/>
    <s v="Frais de péage et de parking"/>
    <s v="Frais de péage véhicule EVINA"/>
    <x v="2"/>
    <n v="1000"/>
  </r>
  <r>
    <x v="8"/>
    <d v="2024-09-11T00:00:00"/>
    <s v="ACHCP"/>
    <n v="618103"/>
    <s v="Frais de péage et de parking"/>
    <s v="Frais de péage véhicule EVINA"/>
    <x v="2"/>
    <n v="1000"/>
  </r>
  <r>
    <x v="8"/>
    <d v="2024-09-11T00:00:00"/>
    <s v="ACHCP"/>
    <n v="618103"/>
    <s v="Frais de péage et de parking"/>
    <s v="Frais de péage véhicule Jean Bosco"/>
    <x v="2"/>
    <n v="1000"/>
  </r>
  <r>
    <x v="8"/>
    <d v="2024-09-11T00:00:00"/>
    <s v="ACHCP"/>
    <n v="618103"/>
    <s v="Frais de péage et de parking"/>
    <s v="Frais de péage véhicule Jean Bosco"/>
    <x v="2"/>
    <n v="1000"/>
  </r>
  <r>
    <x v="8"/>
    <d v="2024-09-11T00:00:00"/>
    <s v="ACHCP"/>
    <n v="618103"/>
    <s v="Frais de péage et de parking"/>
    <s v="Frais péage véhicule kévin"/>
    <x v="2"/>
    <n v="1000"/>
  </r>
  <r>
    <x v="8"/>
    <d v="2024-09-11T00:00:00"/>
    <s v="ACHCP"/>
    <n v="618103"/>
    <s v="Frais de péage et de parking"/>
    <s v="Frais péage véhicule kévin"/>
    <x v="2"/>
    <n v="1000"/>
  </r>
  <r>
    <x v="8"/>
    <d v="2024-09-11T00:00:00"/>
    <s v="ACHC"/>
    <n v="618100"/>
    <s v="Voyages et deplacement"/>
    <s v="Subvent° Boukari convention SDP du 12/09/2024"/>
    <x v="14"/>
    <n v="25000"/>
  </r>
  <r>
    <x v="8"/>
    <d v="2024-09-11T00:00:00"/>
    <s v="ACHC"/>
    <n v="618100"/>
    <s v="Voyages et deplacement"/>
    <s v="Subvent° DATCHE convention SDP du 12/09"/>
    <x v="14"/>
    <n v="25000"/>
  </r>
  <r>
    <x v="8"/>
    <d v="2024-09-11T00:00:00"/>
    <s v="ACHC"/>
    <n v="618100"/>
    <s v="Voyages et deplacement"/>
    <s v="Subvent° Jeannot convention SDP du 12/09/2024"/>
    <x v="14"/>
    <n v="25000"/>
  </r>
  <r>
    <x v="8"/>
    <d v="2024-09-12T00:00:00"/>
    <s v="ACHCP"/>
    <n v="605300"/>
    <s v="Fourniture non stockables-Autres énergies"/>
    <s v="Achat carburat° véhicule EVINA"/>
    <x v="12"/>
    <n v="30000"/>
  </r>
  <r>
    <x v="8"/>
    <d v="2024-09-13T00:00:00"/>
    <s v="ACHC"/>
    <n v="605300"/>
    <s v="Fourniture non stockables-Autres énergies"/>
    <s v="Achat carburation véhicule Mr Kévin"/>
    <x v="57"/>
    <n v="30001"/>
  </r>
  <r>
    <x v="8"/>
    <d v="2024-09-14T00:00:00"/>
    <s v="ACHC"/>
    <n v="605300"/>
    <s v="Fourniture non stockables-Autres énergies"/>
    <s v="Achat carburat° véhicule Mr GUIDI"/>
    <x v="18"/>
    <n v="35707"/>
  </r>
  <r>
    <x v="8"/>
    <d v="2024-09-14T00:00:00"/>
    <s v="ACHCP"/>
    <n v="605300"/>
    <s v="Fourniture non stockables-Autres énergies"/>
    <s v="Achat de carburat° véhicule Jean Bosco"/>
    <x v="1"/>
    <n v="26700"/>
  </r>
  <r>
    <x v="8"/>
    <d v="2024-09-14T00:00:00"/>
    <s v="REM"/>
    <n v="632700"/>
    <s v="Rémunération des autres prestataires de service"/>
    <s v="Rémunération EVINA Septembre 2024"/>
    <x v="20"/>
    <n v="1700000"/>
  </r>
  <r>
    <x v="8"/>
    <d v="2024-09-15T00:00:00"/>
    <s v="ACHCP"/>
    <n v="605300"/>
    <s v="Fourniture non stockables-Autres énergies"/>
    <s v="Achat carburat° véhicule EVINA"/>
    <x v="12"/>
    <n v="5000"/>
  </r>
  <r>
    <x v="8"/>
    <d v="2024-09-15T00:00:00"/>
    <s v="ACHCP"/>
    <n v="605300"/>
    <s v="Fourniture non stockables-Autres énergies"/>
    <s v="Achat carburat° véhicule EVINA"/>
    <x v="12"/>
    <n v="15000"/>
  </r>
  <r>
    <x v="8"/>
    <d v="2024-09-16T00:00:00"/>
    <s v="ACHCP"/>
    <n v="605300"/>
    <s v="Fourniture non stockables-Autres énergies"/>
    <s v="Achat carburat° véhicule EVINA"/>
    <x v="12"/>
    <n v="30000"/>
  </r>
  <r>
    <x v="8"/>
    <d v="2024-09-16T00:00:00"/>
    <s v="ACHC"/>
    <n v="618100"/>
    <s v="Voyages et deplacement"/>
    <s v="Déplacemt Kévin convent° SDP+SDP Talks3"/>
    <x v="2"/>
    <n v="25000"/>
  </r>
  <r>
    <x v="8"/>
    <d v="2024-09-16T00:00:00"/>
    <s v="ACHC"/>
    <n v="618100"/>
    <s v="Voyages et deplacement"/>
    <s v="Déplacmt Hermineconvent° SDP+SDP Talks3"/>
    <x v="2"/>
    <n v="25000"/>
  </r>
  <r>
    <x v="8"/>
    <d v="2024-09-16T00:00:00"/>
    <s v="ACHB"/>
    <n v="605500"/>
    <s v="Fournitures de bureau non stockables"/>
    <s v="Fact DOSTIC achat d'encre bureau Pkou"/>
    <x v="13"/>
    <n v="240000"/>
  </r>
  <r>
    <x v="8"/>
    <d v="2024-09-16T00:00:00"/>
    <s v="REM"/>
    <n v="632700"/>
    <s v="Rémunération des autres prestataires de service"/>
    <s v="Rémunération GUIDI Septembre 2024"/>
    <x v="23"/>
    <n v="3100000"/>
  </r>
  <r>
    <x v="8"/>
    <d v="2024-09-17T00:00:00"/>
    <s v="REM"/>
    <n v="637200"/>
    <s v="Personnel détaché ou prêté à l'entité"/>
    <s v="Allocations et primes HERMINE Septembre"/>
    <x v="27"/>
    <n v="300000"/>
  </r>
  <r>
    <x v="8"/>
    <d v="2024-09-17T00:00:00"/>
    <s v="REM"/>
    <n v="637200"/>
    <s v="Personnel détaché ou prêté à l'entité"/>
    <s v="Allocations et primes Kévin Septembre"/>
    <x v="28"/>
    <n v="450000"/>
  </r>
  <r>
    <x v="8"/>
    <d v="2024-09-17T00:00:00"/>
    <s v="REM"/>
    <n v="637200"/>
    <s v="Personnel détaché ou prêté à l'entité"/>
    <s v="Primes IBRAHIME Septembre 2024"/>
    <x v="54"/>
    <n v="100000"/>
  </r>
  <r>
    <x v="8"/>
    <d v="2024-09-17T00:00:00"/>
    <s v="REM"/>
    <n v="632700"/>
    <s v="Rémunération des autres prestataires de service"/>
    <s v="Rémunération JEAN BOSCO Septembre 2024"/>
    <x v="17"/>
    <n v="1900000"/>
  </r>
  <r>
    <x v="8"/>
    <d v="2024-09-19T00:00:00"/>
    <s v="ACHC"/>
    <n v="628800"/>
    <s v="Autres frais de telecommunication"/>
    <s v="Recharge forfait internet portable Mr GUIDI"/>
    <x v="6"/>
    <n v="13136"/>
  </r>
  <r>
    <x v="8"/>
    <d v="2024-09-20T00:00:00"/>
    <s v="ACHCP"/>
    <n v="605300"/>
    <s v="Fourniture non stockables-Autres énergies"/>
    <s v="Achat carburat° véhicule EVINA"/>
    <x v="12"/>
    <n v="30000"/>
  </r>
  <r>
    <x v="8"/>
    <d v="2024-09-20T00:00:00"/>
    <s v="REM"/>
    <n v="664100"/>
    <s v="Charges sociales sur rémunération du personnel na"/>
    <s v="CNSS Salaire AREL Septembre 2024"/>
    <x v="53"/>
    <n v="108511"/>
  </r>
  <r>
    <x v="8"/>
    <d v="2024-09-20T00:00:00"/>
    <s v="ACHC"/>
    <n v="646400"/>
    <s v="Vignettes"/>
    <s v="Frais de visite technique véhicule Jean Bosco"/>
    <x v="32"/>
    <n v="15000"/>
  </r>
  <r>
    <x v="8"/>
    <d v="2024-09-20T00:00:00"/>
    <s v="ACHC"/>
    <n v="631700"/>
    <s v="Frais sur instruments monnaie électronique"/>
    <s v="Frais de visite technique véhicule Jean Bosco"/>
    <x v="32"/>
    <n v="150"/>
  </r>
  <r>
    <x v="8"/>
    <d v="2024-09-20T00:00:00"/>
    <s v="ACHCP"/>
    <n v="618103"/>
    <s v="Frais de péage et de parking"/>
    <s v="Péage véhicule EVINA"/>
    <x v="2"/>
    <n v="1000"/>
  </r>
  <r>
    <x v="8"/>
    <d v="2024-09-20T00:00:00"/>
    <s v="ACHCP"/>
    <n v="618103"/>
    <s v="Frais de péage et de parking"/>
    <s v="Péage véhicule EVINA"/>
    <x v="2"/>
    <n v="1000"/>
  </r>
  <r>
    <x v="8"/>
    <d v="2024-09-20T00:00:00"/>
    <s v="REM"/>
    <n v="663800"/>
    <s v="Prime de chantier"/>
    <s v="Prime chantier  AREL Septembre 2024"/>
    <x v="25"/>
    <n v="100000"/>
  </r>
  <r>
    <x v="8"/>
    <d v="2024-09-20T00:00:00"/>
    <s v="REM"/>
    <n v="663100"/>
    <s v="Indemnité de logement"/>
    <s v="Prime logement  AREL Septembre 2024"/>
    <x v="25"/>
    <n v="50000"/>
  </r>
  <r>
    <x v="8"/>
    <d v="2024-09-20T00:00:00"/>
    <s v="REM"/>
    <n v="661100"/>
    <s v="Rémunération personnel permanent"/>
    <s v="Salaire AREL Septembre 2024"/>
    <x v="25"/>
    <n v="409336"/>
  </r>
  <r>
    <x v="8"/>
    <d v="2024-09-20T00:00:00"/>
    <s v="REM"/>
    <n v="641300"/>
    <s v="Taxes sur appointements salaires"/>
    <s v="VPS Salaire AREL Septembre 2024"/>
    <x v="53"/>
    <n v="22373"/>
  </r>
  <r>
    <x v="8"/>
    <d v="2024-09-23T00:00:00"/>
    <s v="ACHCP"/>
    <n v="638300"/>
    <s v="Réceptions"/>
    <s v="Achat divers pour Thé -café bureau Pkou"/>
    <x v="2"/>
    <n v="6229"/>
  </r>
  <r>
    <x v="8"/>
    <d v="2024-09-23T00:00:00"/>
    <s v="ACHCP"/>
    <n v="638300"/>
    <s v="Réceptions"/>
    <s v="Achat divers pour Thé -café bureau Pkou"/>
    <x v="2"/>
    <n v="13650"/>
  </r>
  <r>
    <x v="8"/>
    <d v="2024-09-23T00:00:00"/>
    <s v="ACHCP"/>
    <n v="638400"/>
    <s v="Frais de mission"/>
    <s v="Frais mission Boukari voyage Cotonou"/>
    <x v="14"/>
    <n v="25000"/>
  </r>
  <r>
    <x v="8"/>
    <d v="2024-09-23T00:00:00"/>
    <s v="PREST-CP"/>
    <n v="605700"/>
    <s v="Achat de prestations de services"/>
    <s v="Réparat° imprimante et entretien +achat polygone imprimante"/>
    <x v="35"/>
    <n v="45000"/>
  </r>
  <r>
    <x v="8"/>
    <d v="2024-09-23T00:00:00"/>
    <s v="CAIP"/>
    <n v="658800"/>
    <s v="Autres charges diverses"/>
    <s v="Rglt achat divers produits(thé-café"/>
    <x v="2"/>
    <n v="43"/>
  </r>
  <r>
    <x v="8"/>
    <d v="2024-09-24T00:00:00"/>
    <s v="ACHCP"/>
    <n v="605300"/>
    <s v="Fourniture non stockables-Autres énergies"/>
    <s v="Achat carburat° véhicule Jean Bosco"/>
    <x v="1"/>
    <n v="30000"/>
  </r>
  <r>
    <x v="8"/>
    <d v="2024-09-24T00:00:00"/>
    <s v="ACHC"/>
    <n v="605300"/>
    <s v="Fourniture non stockables-Autres énergies"/>
    <s v="Achat carburat° véhicule Kévin"/>
    <x v="57"/>
    <n v="10000"/>
  </r>
  <r>
    <x v="8"/>
    <d v="2024-09-24T00:00:00"/>
    <s v="ACHC"/>
    <n v="605300"/>
    <s v="Fourniture non stockables-Autres énergies"/>
    <s v="Achat carburat° véhicule Kévin"/>
    <x v="57"/>
    <n v="20000"/>
  </r>
  <r>
    <x v="8"/>
    <d v="2024-09-24T00:00:00"/>
    <s v="PREST-C"/>
    <n v="624200"/>
    <s v="Entretiens et réparation des biens mobiliers"/>
    <s v="Frais de  mise marche batterie véhicule"/>
    <x v="32"/>
    <n v="1000"/>
  </r>
  <r>
    <x v="8"/>
    <d v="2024-09-24T00:00:00"/>
    <s v="ACHCP"/>
    <n v="618100"/>
    <s v="Voyages et deplacement"/>
    <s v="Frais déplacement sur Cototnou Boukari"/>
    <x v="2"/>
    <n v="7000"/>
  </r>
  <r>
    <x v="8"/>
    <d v="2024-09-24T00:00:00"/>
    <s v="PREST-CP"/>
    <n v="624100"/>
    <s v="Entretiens et réparations des biens immobiliers"/>
    <s v="Réparat° serrure porte bureau Jean Bosco + achat de serrure"/>
    <x v="35"/>
    <n v="10000"/>
  </r>
  <r>
    <x v="8"/>
    <d v="2024-09-25T00:00:00"/>
    <s v="ACHCP"/>
    <n v="605300"/>
    <s v="Fourniture non stockables-Autres énergies"/>
    <s v="Achat carburat° véhicule Kévin"/>
    <x v="57"/>
    <n v="30000"/>
  </r>
  <r>
    <x v="8"/>
    <d v="2024-09-25T00:00:00"/>
    <s v="ACHC"/>
    <n v="605300"/>
    <s v="Fourniture non stockables-Autres énergies"/>
    <s v="Achat de carburation véhicule  Mr GUIDI"/>
    <x v="18"/>
    <n v="34238"/>
  </r>
  <r>
    <x v="8"/>
    <d v="2024-09-25T00:00:00"/>
    <s v="PREST-CP"/>
    <n v="605700"/>
    <s v="Achat de prestations de services"/>
    <s v="Achat et changement batterie modem WIFI"/>
    <x v="13"/>
    <n v="11250"/>
  </r>
  <r>
    <x v="8"/>
    <d v="2024-09-27T00:00:00"/>
    <s v="ACHC"/>
    <n v="646400"/>
    <s v="Vignettes"/>
    <s v="Frais visite technique véhicule EVINA"/>
    <x v="32"/>
    <n v="15000"/>
  </r>
  <r>
    <x v="8"/>
    <d v="2024-09-27T00:00:00"/>
    <s v="ACHC"/>
    <n v="631700"/>
    <s v="Frais sur instruments monnaie électronique"/>
    <s v="Frais visite technique véhicule EVINA"/>
    <x v="32"/>
    <n v="150"/>
  </r>
  <r>
    <x v="9"/>
    <d v="2024-10-01T00:00:00"/>
    <s v="ACHCP"/>
    <n v="605300"/>
    <s v="Fourniture non stockables-Autres énergies"/>
    <s v="Achat carburat° véhicule Mr EVINA"/>
    <x v="12"/>
    <n v="30000"/>
  </r>
  <r>
    <x v="9"/>
    <d v="2024-10-01T00:00:00"/>
    <s v="PREST-B"/>
    <n v="624200"/>
    <s v="Entretiens et réparation des biens mobiliers"/>
    <s v="Entretien et vidange véhicule Mr Amine"/>
    <x v="32"/>
    <n v="50847"/>
  </r>
  <r>
    <x v="9"/>
    <d v="2024-10-01T00:00:00"/>
    <s v="PREST-B"/>
    <n v="624200"/>
    <s v="Entretiens et réparation des biens mobiliers"/>
    <s v="Entretien et vidange véhicule Mr Jean Bosco"/>
    <x v="32"/>
    <n v="50000"/>
  </r>
  <r>
    <x v="9"/>
    <d v="2024-10-01T00:00:00"/>
    <s v="ACHCP"/>
    <n v="605200"/>
    <s v="SBEE"/>
    <s v="Fact SBEE d'août 2024 appart EVINA"/>
    <x v="37"/>
    <n v="36656"/>
  </r>
  <r>
    <x v="9"/>
    <d v="2024-10-01T00:00:00"/>
    <s v="ACHCP"/>
    <n v="605200"/>
    <s v="SBEE"/>
    <s v="Fact SBEE d'août 2024 bureau Parakou"/>
    <x v="38"/>
    <n v="68971"/>
  </r>
  <r>
    <x v="9"/>
    <d v="2024-10-01T00:00:00"/>
    <s v="ACHCP"/>
    <n v="605100"/>
    <s v="SONEB"/>
    <s v="Fact SONEB Juillet 2024 appart Jean Bosco"/>
    <x v="9"/>
    <n v="402"/>
  </r>
  <r>
    <x v="9"/>
    <d v="2024-10-01T00:00:00"/>
    <s v="ACHCP"/>
    <n v="605100"/>
    <s v="SONEB"/>
    <s v="Fact SONEB Juin 2024 appart EVINA"/>
    <x v="9"/>
    <n v="402"/>
  </r>
  <r>
    <x v="9"/>
    <d v="2024-10-01T00:00:00"/>
    <s v="ACHCP"/>
    <n v="605100"/>
    <s v="SONEB"/>
    <s v="Fact SONEB Juin 2024 appart Jean Bosco"/>
    <x v="9"/>
    <n v="402"/>
  </r>
  <r>
    <x v="9"/>
    <d v="2024-10-01T00:00:00"/>
    <s v="ACHB"/>
    <n v="638400"/>
    <s v="Frais de mission"/>
    <s v="Hébergement de Mr EVINA convention SDP du 12/09/24"/>
    <x v="2"/>
    <n v="109500"/>
  </r>
  <r>
    <x v="9"/>
    <d v="2024-10-01T00:00:00"/>
    <s v="ACHB"/>
    <n v="638400"/>
    <s v="Frais de mission"/>
    <s v="Hébergement de Mr Jean Bosco convention SDP du 12/09/24"/>
    <x v="2"/>
    <n v="94500"/>
  </r>
  <r>
    <x v="9"/>
    <d v="2024-10-01T00:00:00"/>
    <s v="PREST-CP"/>
    <n v="605700"/>
    <s v="Achat de prestations de services"/>
    <s v="Prest ANAMA septembre 2024 entretien bureau Parakou"/>
    <x v="5"/>
    <n v="52000"/>
  </r>
  <r>
    <x v="9"/>
    <d v="2024-10-01T00:00:00"/>
    <s v="PREST-CP"/>
    <n v="605700"/>
    <s v="Achat de prestations de services"/>
    <s v="Ramassage d'ordure Septembre 2024 bureau Parakou"/>
    <x v="5"/>
    <n v="5000"/>
  </r>
  <r>
    <x v="9"/>
    <d v="2024-10-02T00:00:00"/>
    <s v="ACHCP"/>
    <n v="605100"/>
    <s v="SONEB"/>
    <s v="Fact SONEB Septembre 2024 appart EVINA"/>
    <x v="9"/>
    <n v="402"/>
  </r>
  <r>
    <x v="9"/>
    <d v="2024-10-03T00:00:00"/>
    <s v="ACHCP"/>
    <n v="605300"/>
    <s v="Fourniture non stockables-Autres énergies"/>
    <s v="Achat carburat° véhicule Mr EVINA"/>
    <x v="12"/>
    <n v="15000"/>
  </r>
  <r>
    <x v="9"/>
    <d v="2024-10-03T00:00:00"/>
    <s v="ACHC"/>
    <n v="616000"/>
    <s v="Transport de plis"/>
    <s v="Envoi de chèque d'approv caisse Parakou"/>
    <x v="36"/>
    <n v="1695"/>
  </r>
  <r>
    <x v="9"/>
    <d v="2024-10-03T00:00:00"/>
    <s v="ACHCP"/>
    <n v="605100"/>
    <s v="SONEB"/>
    <s v="Fact SONEB octobre 2024 Bureau Parakou"/>
    <x v="8"/>
    <n v="4932"/>
  </r>
  <r>
    <x v="9"/>
    <d v="2024-10-04T00:00:00"/>
    <s v="ACHCP"/>
    <n v="628800"/>
    <s v="Autres frais de telecommunication"/>
    <s v="Fact SBIN internet septembre bureau Pkou"/>
    <x v="6"/>
    <n v="32439"/>
  </r>
  <r>
    <x v="9"/>
    <d v="2024-10-04T00:00:00"/>
    <s v="ACHCP"/>
    <n v="648000"/>
    <s v="Autres Impôts et Taxes"/>
    <s v="Fact SBIN internet septembre bureau Pkou"/>
    <x v="6"/>
    <n v="1622"/>
  </r>
  <r>
    <x v="9"/>
    <d v="2024-10-04T00:00:00"/>
    <s v="LOYER"/>
    <n v="622200"/>
    <s v="Location de bâtiments"/>
    <s v="Loyer trimestiel  NOV et DEC 2024 puis -JANV2025 appartement Jean Bosco"/>
    <x v="41"/>
    <n v="900000"/>
  </r>
  <r>
    <x v="9"/>
    <d v="2024-10-04T00:00:00"/>
    <s v="LOYER"/>
    <n v="622200"/>
    <s v="Location de bâtiments"/>
    <s v="Loyer trimestiel  NOV et DEC2024 puis -JANV2025 bureau Parakou"/>
    <x v="34"/>
    <n v="1200000"/>
  </r>
  <r>
    <x v="9"/>
    <d v="2024-10-04T00:00:00"/>
    <s v="PREST-CP"/>
    <n v="627200"/>
    <s v="Catalogues imprimés publicitaires"/>
    <s v="Réalisat° d'enseigne signalitique bureau Parakou"/>
    <x v="13"/>
    <n v="77650"/>
  </r>
  <r>
    <x v="9"/>
    <d v="2024-10-06T00:00:00"/>
    <s v="ACHCP"/>
    <n v="605300"/>
    <s v="Fourniture non stockables-Autres énergies"/>
    <s v="Achat carburat° véhicule Mr Kévin"/>
    <x v="57"/>
    <n v="10000"/>
  </r>
  <r>
    <x v="9"/>
    <d v="2024-10-07T00:00:00"/>
    <s v="ACHC"/>
    <n v="605300"/>
    <s v="Fourniture non stockables-Autres énergies"/>
    <s v="Achat de carburat°  véhicule Mr GUIDI"/>
    <x v="18"/>
    <n v="32999"/>
  </r>
  <r>
    <x v="9"/>
    <d v="2024-10-07T00:00:00"/>
    <s v="PREST-B"/>
    <n v="605700"/>
    <s v="Achat de prestations de services"/>
    <s v="Fact MSA Parakou octobre 2024"/>
    <x v="4"/>
    <n v="240000"/>
  </r>
  <r>
    <x v="9"/>
    <d v="2024-10-07T00:00:00"/>
    <s v="LOYER"/>
    <n v="622200"/>
    <s v="Location de bâtiments"/>
    <s v="Loyer d'Octobre- Novembre-Décembre 2024 appartement EVINA"/>
    <x v="7"/>
    <n v="435000"/>
  </r>
  <r>
    <x v="9"/>
    <d v="2024-10-08T00:00:00"/>
    <s v="ACHCP"/>
    <n v="605300"/>
    <s v="Fourniture non stockables-Autres énergies"/>
    <s v="Achat carburat° véhicule Mr Kévin"/>
    <x v="57"/>
    <n v="20000"/>
  </r>
  <r>
    <x v="9"/>
    <d v="2024-10-08T00:00:00"/>
    <s v="ACHCP"/>
    <n v="605300"/>
    <s v="Fourniture non stockables-Autres énergies"/>
    <s v="Achat carburat° véhicule Mr Kévin"/>
    <x v="57"/>
    <n v="10000"/>
  </r>
  <r>
    <x v="9"/>
    <d v="2024-10-08T00:00:00"/>
    <s v="ACHCP"/>
    <n v="605300"/>
    <s v="Fourniture non stockables-Autres énergies"/>
    <s v="Achat de carburat° véhicule Mr EVINA"/>
    <x v="12"/>
    <n v="30000"/>
  </r>
  <r>
    <x v="9"/>
    <d v="2024-10-08T00:00:00"/>
    <s v="ACHCP"/>
    <n v="605300"/>
    <s v="Fourniture non stockables-Autres énergies"/>
    <s v="Achat de carburat° véhicule Mr J-B"/>
    <x v="1"/>
    <n v="30000"/>
  </r>
  <r>
    <x v="9"/>
    <d v="2024-10-08T00:00:00"/>
    <s v="ACHCP"/>
    <n v="605600"/>
    <s v="Achat de petit matériel et outillage"/>
    <s v="Achat de rallonge pour Mme Hermine bureau Parakou"/>
    <x v="13"/>
    <n v="8500"/>
  </r>
  <r>
    <x v="9"/>
    <d v="2024-10-08T00:00:00"/>
    <s v="ACHCP"/>
    <n v="605600"/>
    <s v="Achat de petit matériel et outillage"/>
    <s v="Achat d'empoule terrasse dehors bureau Parakou"/>
    <x v="13"/>
    <n v="847"/>
  </r>
  <r>
    <x v="9"/>
    <d v="2024-10-08T00:00:00"/>
    <s v="ACHCP"/>
    <n v="618103"/>
    <s v="Frais de péage et de parking"/>
    <s v="Frais de péage véhicule Mr EVINA"/>
    <x v="2"/>
    <n v="1000"/>
  </r>
  <r>
    <x v="9"/>
    <d v="2024-10-08T00:00:00"/>
    <s v="ACHCP"/>
    <n v="618103"/>
    <s v="Frais de péage et de parking"/>
    <s v="Frais de péage véhicule Mr EVINA"/>
    <x v="2"/>
    <n v="1000"/>
  </r>
  <r>
    <x v="9"/>
    <d v="2024-10-08T00:00:00"/>
    <s v="ACHCP"/>
    <n v="618103"/>
    <s v="Frais de péage et de parking"/>
    <s v="Frais péage véhicule Mr J-B"/>
    <x v="2"/>
    <n v="500"/>
  </r>
  <r>
    <x v="9"/>
    <d v="2024-10-08T00:00:00"/>
    <s v="ACHCP"/>
    <n v="618103"/>
    <s v="Frais de péage et de parking"/>
    <s v="Frais péage véhicule Mr J-B"/>
    <x v="2"/>
    <n v="500"/>
  </r>
  <r>
    <x v="9"/>
    <d v="2024-10-08T00:00:00"/>
    <s v="ACHCP"/>
    <n v="618103"/>
    <s v="Frais de péage et de parking"/>
    <s v="Frais péage véhicule Mr J-B"/>
    <x v="2"/>
    <n v="1000"/>
  </r>
  <r>
    <x v="9"/>
    <d v="2024-10-08T00:00:00"/>
    <s v="ACHCP"/>
    <n v="618103"/>
    <s v="Frais de péage et de parking"/>
    <s v="Frais péage véhicule Mr J-B"/>
    <x v="2"/>
    <n v="1000"/>
  </r>
  <r>
    <x v="9"/>
    <d v="2024-10-08T00:00:00"/>
    <s v="ACHCP"/>
    <n v="618103"/>
    <s v="Frais de péage et de parking"/>
    <s v="Frais péage véhicule Mr Kévin"/>
    <x v="2"/>
    <n v="1000"/>
  </r>
  <r>
    <x v="9"/>
    <d v="2024-10-08T00:00:00"/>
    <s v="ACHCP"/>
    <n v="618103"/>
    <s v="Frais de péage et de parking"/>
    <s v="Frais péage véhicule Mr Kévin"/>
    <x v="2"/>
    <n v="1000"/>
  </r>
  <r>
    <x v="9"/>
    <d v="2024-10-09T00:00:00"/>
    <s v="ACHCP"/>
    <n v="605300"/>
    <s v="Fourniture non stockables-Autres énergies"/>
    <s v="Achat carburat° véhicule Jean Bosco"/>
    <x v="1"/>
    <n v="7500"/>
  </r>
  <r>
    <x v="9"/>
    <d v="2024-10-09T00:00:00"/>
    <s v="ACHCP"/>
    <n v="605500"/>
    <s v="Fournitures de bureau non stockables"/>
    <s v="Achat de papier RAM pour la bureau Pkou"/>
    <x v="13"/>
    <n v="55500"/>
  </r>
  <r>
    <x v="9"/>
    <d v="2024-10-09T00:00:00"/>
    <s v="ACHCP"/>
    <n v="628800"/>
    <s v="Autres frais de telecommunication"/>
    <s v="Activat° forfait internet Jean Bosco"/>
    <x v="6"/>
    <n v="14900"/>
  </r>
  <r>
    <x v="9"/>
    <d v="2024-10-09T00:00:00"/>
    <s v="ACHCP"/>
    <n v="628800"/>
    <s v="Autres frais de telecommunication"/>
    <s v="Activat° forfait internet pour Arel"/>
    <x v="6"/>
    <n v="14900"/>
  </r>
  <r>
    <x v="9"/>
    <d v="2024-10-09T00:00:00"/>
    <s v="ACHCP"/>
    <n v="628800"/>
    <s v="Autres frais de telecommunication"/>
    <s v="Activat° forfait internet pour EVINA"/>
    <x v="6"/>
    <n v="15100"/>
  </r>
  <r>
    <x v="9"/>
    <d v="2024-10-09T00:00:00"/>
    <s v="ACHCP"/>
    <n v="628800"/>
    <s v="Autres frais de telecommunication"/>
    <s v="Activat° forfait internet pour Hermine"/>
    <x v="6"/>
    <n v="14900"/>
  </r>
  <r>
    <x v="9"/>
    <d v="2024-10-09T00:00:00"/>
    <s v="ACHCP"/>
    <n v="628800"/>
    <s v="Autres frais de telecommunication"/>
    <s v="Activat° forfait internet pour Kévin"/>
    <x v="6"/>
    <n v="14900"/>
  </r>
  <r>
    <x v="9"/>
    <d v="2024-10-09T00:00:00"/>
    <s v="ACHCP"/>
    <n v="618103"/>
    <s v="Frais de péage et de parking"/>
    <s v="Frais péage véhicule Jean Bosco"/>
    <x v="2"/>
    <n v="1000"/>
  </r>
  <r>
    <x v="9"/>
    <d v="2024-10-09T00:00:00"/>
    <s v="ACHCP"/>
    <n v="618103"/>
    <s v="Frais de péage et de parking"/>
    <s v="Frais péage véhicule Jean Bosco"/>
    <x v="2"/>
    <n v="1000"/>
  </r>
  <r>
    <x v="9"/>
    <d v="2024-10-10T00:00:00"/>
    <s v="ACHCP"/>
    <n v="605300"/>
    <s v="Fourniture non stockables-Autres énergies"/>
    <s v="Achat carburat° véhicule Jean Bosco"/>
    <x v="1"/>
    <n v="22500"/>
  </r>
  <r>
    <x v="9"/>
    <d v="2024-10-10T00:00:00"/>
    <s v="ACHCP"/>
    <n v="605300"/>
    <s v="Fourniture non stockables-Autres énergies"/>
    <s v="Achat carburat° véhicule Mr EVINA"/>
    <x v="12"/>
    <n v="30000"/>
  </r>
  <r>
    <x v="9"/>
    <d v="2024-10-10T00:00:00"/>
    <s v="IMMO"/>
    <n v="244701"/>
    <s v="Equipement logement"/>
    <s v="Achat de climatiseur split 02 CVS"/>
    <x v="39"/>
    <n v="350000"/>
  </r>
  <r>
    <x v="9"/>
    <d v="2024-10-10T00:00:00"/>
    <s v="IMMO"/>
    <n v="244701"/>
    <s v="Equipement logement"/>
    <s v="Achat de climatiseur split 02 CVS"/>
    <x v="39"/>
    <n v="350000"/>
  </r>
  <r>
    <x v="9"/>
    <d v="2024-10-10T00:00:00"/>
    <s v="IMMO"/>
    <n v="244701"/>
    <s v="Equipement logement"/>
    <s v="Achat de climatiseur split 1.5 CV"/>
    <x v="39"/>
    <n v="250000"/>
  </r>
  <r>
    <x v="9"/>
    <d v="2024-10-10T00:00:00"/>
    <s v="IMMO"/>
    <n v="244701"/>
    <s v="Equipement logement"/>
    <s v="Achat de climatiseur split 1.5 CV"/>
    <x v="39"/>
    <n v="250000"/>
  </r>
  <r>
    <x v="9"/>
    <d v="2024-10-10T00:00:00"/>
    <s v="IMMO"/>
    <n v="244701"/>
    <s v="Equipement logement"/>
    <s v="Achat de climatiseur split 1.5 CV"/>
    <x v="39"/>
    <n v="250000"/>
  </r>
  <r>
    <x v="9"/>
    <d v="2024-10-10T00:00:00"/>
    <s v="IMMO"/>
    <n v="244701"/>
    <s v="Equipement logement"/>
    <s v="Achat de cuisinière plus fourVilla Nati"/>
    <x v="39"/>
    <n v="120000"/>
  </r>
  <r>
    <x v="9"/>
    <d v="2024-10-10T00:00:00"/>
    <s v="ACHB"/>
    <n v="605600"/>
    <s v="Achat de petit matériel et outillage"/>
    <s v="Achat de divers articles en faveurs de la villa SDP Natitingou"/>
    <x v="39"/>
    <n v="501800"/>
  </r>
  <r>
    <x v="9"/>
    <d v="2024-10-10T00:00:00"/>
    <s v="IMMO"/>
    <n v="244400"/>
    <s v="Mobilier de bureau"/>
    <s v="Achat de fauteuil complet villa Nati"/>
    <x v="39"/>
    <n v="230000"/>
  </r>
  <r>
    <x v="9"/>
    <d v="2024-10-10T00:00:00"/>
    <s v="IMMO"/>
    <n v="244400"/>
    <s v="Mobilier de bureau"/>
    <s v="Achat de guéridon villa Nati"/>
    <x v="39"/>
    <n v="70000"/>
  </r>
  <r>
    <x v="9"/>
    <d v="2024-10-10T00:00:00"/>
    <s v="IMMO"/>
    <n v="244400"/>
    <s v="Mobilier de bureau"/>
    <s v="Achat de lit 2 place villa Nati"/>
    <x v="39"/>
    <n v="60000"/>
  </r>
  <r>
    <x v="9"/>
    <d v="2024-10-10T00:00:00"/>
    <s v="IMMO"/>
    <n v="244400"/>
    <s v="Mobilier de bureau"/>
    <s v="Achat de lit 3 place villa Nati"/>
    <x v="39"/>
    <n v="150000"/>
  </r>
  <r>
    <x v="9"/>
    <d v="2024-10-10T00:00:00"/>
    <s v="IMMO"/>
    <n v="244400"/>
    <s v="Mobilier de bureau"/>
    <s v="Achat de lit 3 place villa Nati"/>
    <x v="39"/>
    <n v="150000"/>
  </r>
  <r>
    <x v="9"/>
    <d v="2024-10-10T00:00:00"/>
    <s v="IMMO"/>
    <n v="244400"/>
    <s v="Mobilier de bureau"/>
    <s v="Achat de lit 3 place villa Nati"/>
    <x v="39"/>
    <n v="150000"/>
  </r>
  <r>
    <x v="9"/>
    <d v="2024-10-10T00:00:00"/>
    <s v="ACHB"/>
    <n v="605600"/>
    <s v="Achat de petit matériel et outillage"/>
    <s v="Achat de support-fils-regulateur villa Nati"/>
    <x v="39"/>
    <n v="165000"/>
  </r>
  <r>
    <x v="9"/>
    <d v="2024-10-10T00:00:00"/>
    <s v="IMMO"/>
    <n v="244400"/>
    <s v="Mobilier de bureau"/>
    <s v="Achat de table à 6 chaises villa Nati"/>
    <x v="39"/>
    <n v="150000"/>
  </r>
  <r>
    <x v="9"/>
    <d v="2024-10-10T00:00:00"/>
    <s v="IMMO"/>
    <n v="244701"/>
    <s v="Equipement logement"/>
    <s v="Achat de télévision de 42P Villa Nati"/>
    <x v="39"/>
    <n v="130000"/>
  </r>
  <r>
    <x v="9"/>
    <d v="2024-10-10T00:00:00"/>
    <s v="PREST-B"/>
    <n v="605700"/>
    <s v="Achat de prestations de services"/>
    <s v="Déplacement achat de lit -table -gueridon-fauteuil villa Natitingou"/>
    <x v="36"/>
    <n v="100000"/>
  </r>
  <r>
    <x v="9"/>
    <d v="2024-10-10T00:00:00"/>
    <s v="PREST-B"/>
    <n v="605700"/>
    <s v="Achat de prestations de services"/>
    <s v="Frais installat° climatisseurs villa Natitingou"/>
    <x v="39"/>
    <n v="200000"/>
  </r>
  <r>
    <x v="9"/>
    <d v="2024-10-10T00:00:00"/>
    <s v="REM"/>
    <n v="632700"/>
    <s v="Rémunération des autres prestataires de service"/>
    <s v="Remunération  EVINA Octobre 2024"/>
    <x v="20"/>
    <n v="1700000"/>
  </r>
  <r>
    <x v="9"/>
    <d v="2024-10-10T00:00:00"/>
    <s v="REM"/>
    <n v="632700"/>
    <s v="Rémunération des autres prestataires de service"/>
    <s v="Remunération Jean Bosco Octobre 2024"/>
    <x v="17"/>
    <n v="1900000"/>
  </r>
  <r>
    <x v="9"/>
    <d v="2024-10-10T00:00:00"/>
    <s v="PREST-CP"/>
    <n v="624100"/>
    <s v="Entretiens et réparations des biens immobiliers"/>
    <s v="Réparation de lampe terrasse bureau Parakou"/>
    <x v="35"/>
    <n v="20500"/>
  </r>
  <r>
    <x v="9"/>
    <d v="2024-10-10T00:00:00"/>
    <s v="CAIP"/>
    <n v="658800"/>
    <s v="Autres charges diverses"/>
    <s v="Rglt facture d'entretien SONEB Juin appart EVINA"/>
    <x v="9"/>
    <n v="1"/>
  </r>
  <r>
    <x v="9"/>
    <d v="2024-10-10T00:00:00"/>
    <s v="CAIP"/>
    <n v="658800"/>
    <s v="Autres charges diverses"/>
    <s v="Rglt facture d'entretien SONEB Juin et Juillet 2024 appart Jean Bosco"/>
    <x v="9"/>
    <n v="2"/>
  </r>
  <r>
    <x v="9"/>
    <d v="2024-10-10T00:00:00"/>
    <s v="CAIP"/>
    <n v="658800"/>
    <s v="Autres charges diverses"/>
    <s v="Rglt facture électricité Bureau Parakou Août 2024"/>
    <x v="38"/>
    <n v="2"/>
  </r>
  <r>
    <x v="9"/>
    <d v="2024-10-10T00:00:00"/>
    <s v="CAIP"/>
    <n v="658800"/>
    <s v="Autres charges diverses"/>
    <s v="Rglt facture électricité Mr EVINA"/>
    <x v="37"/>
    <n v="4"/>
  </r>
  <r>
    <x v="9"/>
    <d v="2024-10-11T00:00:00"/>
    <s v="ACHCP"/>
    <n v="605300"/>
    <s v="Fourniture non stockables-Autres énergies"/>
    <s v="Achat carburat° véhicule Jean Bosco"/>
    <x v="1"/>
    <n v="30000"/>
  </r>
  <r>
    <x v="9"/>
    <d v="2024-10-11T00:00:00"/>
    <s v="ACHCP"/>
    <n v="605300"/>
    <s v="Fourniture non stockables-Autres énergies"/>
    <s v="Achat carburat° véhicule Mr EVINA"/>
    <x v="12"/>
    <n v="30000"/>
  </r>
  <r>
    <x v="9"/>
    <d v="2024-10-11T00:00:00"/>
    <s v="ACHCP"/>
    <n v="605600"/>
    <s v="Achat de petit matériel et outillage"/>
    <s v="Achat de pocket wifi pour Mr Jean Bosco"/>
    <x v="13"/>
    <n v="15448"/>
  </r>
  <r>
    <x v="9"/>
    <d v="2024-10-11T00:00:00"/>
    <s v="ACHCP"/>
    <n v="648000"/>
    <s v="Autres Impôts et Taxes"/>
    <s v="Achat de pocket wifi pour Mr Jean Bosco"/>
    <x v="13"/>
    <n v="772"/>
  </r>
  <r>
    <x v="9"/>
    <d v="2024-10-11T00:00:00"/>
    <s v="ACHCP"/>
    <n v="618103"/>
    <s v="Frais de péage et de parking"/>
    <s v="Frais de péage véhicule EVINA"/>
    <x v="2"/>
    <n v="500"/>
  </r>
  <r>
    <x v="9"/>
    <d v="2024-10-11T00:00:00"/>
    <s v="ACHCP"/>
    <n v="618103"/>
    <s v="Frais de péage et de parking"/>
    <s v="Frais de péage véhicule EVINA"/>
    <x v="2"/>
    <n v="500"/>
  </r>
  <r>
    <x v="9"/>
    <d v="2024-10-11T00:00:00"/>
    <s v="ACHCP"/>
    <n v="618103"/>
    <s v="Frais de péage et de parking"/>
    <s v="Frais de péage véhicule EVINA"/>
    <x v="2"/>
    <n v="1000"/>
  </r>
  <r>
    <x v="9"/>
    <d v="2024-10-11T00:00:00"/>
    <s v="ACHCP"/>
    <n v="618103"/>
    <s v="Frais de péage et de parking"/>
    <s v="Frais de péage véhicule EVINA"/>
    <x v="2"/>
    <n v="1000"/>
  </r>
  <r>
    <x v="9"/>
    <d v="2024-10-11T00:00:00"/>
    <s v="ACHCP"/>
    <n v="618103"/>
    <s v="Frais de péage et de parking"/>
    <s v="Frais de péage véhicule Jean Bosco"/>
    <x v="2"/>
    <n v="1000"/>
  </r>
  <r>
    <x v="9"/>
    <d v="2024-10-11T00:00:00"/>
    <s v="ACHCP"/>
    <n v="618103"/>
    <s v="Frais de péage et de parking"/>
    <s v="Frais de péage véhicule Jean Bosco"/>
    <x v="2"/>
    <n v="1000"/>
  </r>
  <r>
    <x v="9"/>
    <d v="2024-10-11T00:00:00"/>
    <s v="CAI"/>
    <n v="658800"/>
    <s v="Autres charges diverses"/>
    <s v="Remboursment carburation véhicule GUIDI"/>
    <x v="18"/>
    <n v="1"/>
  </r>
  <r>
    <x v="9"/>
    <d v="2024-10-12T00:00:00"/>
    <s v="ACHCP"/>
    <n v="638300"/>
    <s v="Réceptions"/>
    <s v="Achat de divers friandise pour la reunion entre ADEOTI et SDP  12/10/24"/>
    <x v="2"/>
    <n v="13818"/>
  </r>
  <r>
    <x v="9"/>
    <d v="2024-10-14T00:00:00"/>
    <s v="ACHCP"/>
    <n v="605300"/>
    <s v="Fourniture non stockables-Autres énergies"/>
    <s v="Achat carburat° véhicule Mr Jean Boco"/>
    <x v="1"/>
    <n v="17000"/>
  </r>
  <r>
    <x v="9"/>
    <d v="2024-10-15T00:00:00"/>
    <s v="ACHCP"/>
    <n v="605300"/>
    <s v="Fourniture non stockables-Autres énergies"/>
    <s v="Achat carburat° véhicule Mr Jean Bosco"/>
    <x v="1"/>
    <n v="13000"/>
  </r>
  <r>
    <x v="9"/>
    <d v="2024-10-15T00:00:00"/>
    <s v="ACHCP"/>
    <n v="605600"/>
    <s v="Achat de petit matériel et outillage"/>
    <s v="Achat de divers friandise pour la reunion entre ADEOTI et SDP  15/10/24"/>
    <x v="2"/>
    <n v="49900"/>
  </r>
  <r>
    <x v="9"/>
    <d v="2024-10-15T00:00:00"/>
    <s v="ACHCP"/>
    <n v="638300"/>
    <s v="Réceptions"/>
    <s v="Achat divers frandise pour la reunion"/>
    <x v="2"/>
    <n v="13700"/>
  </r>
  <r>
    <x v="9"/>
    <d v="2024-10-15T00:00:00"/>
    <s v="ACHCP"/>
    <n v="618103"/>
    <s v="Frais de péage et de parking"/>
    <s v="Frais péage véhicule Mr Jean Bosco"/>
    <x v="2"/>
    <n v="1000"/>
  </r>
  <r>
    <x v="9"/>
    <d v="2024-10-15T00:00:00"/>
    <s v="ACHCP"/>
    <n v="618100"/>
    <s v="Voyages et deplacement"/>
    <s v="Frais péage véhicule Mr Jean Bosco"/>
    <x v="2"/>
    <n v="1000"/>
  </r>
  <r>
    <x v="9"/>
    <d v="2024-10-16T00:00:00"/>
    <s v="ACHCP"/>
    <n v="605300"/>
    <s v="Fourniture non stockables-Autres énergies"/>
    <s v="Achat de carburation véhicule KEVIN"/>
    <x v="57"/>
    <n v="30000"/>
  </r>
  <r>
    <x v="9"/>
    <d v="2024-10-16T00:00:00"/>
    <s v="ACHC"/>
    <n v="616000"/>
    <s v="Transport de plis"/>
    <s v="Envoi chèque d'approv caisse Parakou"/>
    <x v="36"/>
    <n v="1695"/>
  </r>
  <r>
    <x v="9"/>
    <d v="2024-10-16T00:00:00"/>
    <s v="ACHCP"/>
    <n v="618103"/>
    <s v="Frais de péage et de parking"/>
    <s v="Frais péage véhicule KEVIN"/>
    <x v="2"/>
    <n v="1000"/>
  </r>
  <r>
    <x v="9"/>
    <d v="2024-10-16T00:00:00"/>
    <s v="ACHCP"/>
    <n v="618103"/>
    <s v="Frais de péage et de parking"/>
    <s v="Frais péage véhicule KEVIN"/>
    <x v="2"/>
    <n v="1000"/>
  </r>
  <r>
    <x v="9"/>
    <d v="2024-10-17T00:00:00"/>
    <s v="IMMO"/>
    <n v="244200"/>
    <s v="Matériel informatique"/>
    <s v="Achat ordinateur portable pour le DO Mr GUIDI"/>
    <x v="59"/>
    <n v="650000"/>
  </r>
  <r>
    <x v="9"/>
    <d v="2024-10-17T00:00:00"/>
    <s v="ACHCP"/>
    <n v="618103"/>
    <s v="Frais de péage et de parking"/>
    <s v="Frais péage véhicule Jean Bosco"/>
    <x v="2"/>
    <n v="1000"/>
  </r>
  <r>
    <x v="9"/>
    <d v="2024-10-17T00:00:00"/>
    <s v="ACHCP"/>
    <n v="618103"/>
    <s v="Frais de péage et de parking"/>
    <s v="Frais péage véhicule Jean Bosco"/>
    <x v="2"/>
    <n v="1000"/>
  </r>
  <r>
    <x v="9"/>
    <d v="2024-10-17T00:00:00"/>
    <s v="ACHCP"/>
    <n v="618103"/>
    <s v="Frais de péage et de parking"/>
    <s v="Frais péage véhicule Jean Bosco"/>
    <x v="2"/>
    <n v="500"/>
  </r>
  <r>
    <x v="9"/>
    <d v="2024-10-17T00:00:00"/>
    <s v="ACHCP"/>
    <n v="618103"/>
    <s v="Frais de péage et de parking"/>
    <s v="Frais péage véhicule Jean Bosco"/>
    <x v="2"/>
    <n v="500"/>
  </r>
  <r>
    <x v="9"/>
    <d v="2024-10-18T00:00:00"/>
    <s v="PREST-CP"/>
    <n v="624200"/>
    <s v="Entretiens et réparation des biens mobiliers"/>
    <s v="Achat battérie véhicule Kévin et prestation"/>
    <x v="32"/>
    <n v="34000"/>
  </r>
  <r>
    <x v="9"/>
    <d v="2024-10-21T00:00:00"/>
    <s v="REM"/>
    <n v="664100"/>
    <s v="Charges sociales sur rémunération du personnel na"/>
    <s v="CNSS sur Salaire ANAMA Octobre 2024"/>
    <x v="53"/>
    <n v="10465"/>
  </r>
  <r>
    <x v="9"/>
    <d v="2024-10-21T00:00:00"/>
    <s v="REM"/>
    <n v="664100"/>
    <s v="Charges sociales sur rémunération du personnel na"/>
    <s v="CNSS sur Salaire AREL Octobre 2024"/>
    <x v="53"/>
    <n v="108511"/>
  </r>
  <r>
    <x v="9"/>
    <d v="2024-10-21T00:00:00"/>
    <s v="REM"/>
    <n v="664100"/>
    <s v="Charges sociales sur rémunération du personnel na"/>
    <s v="CNSS sur Salaire BOUKARI Octobre 2024"/>
    <x v="53"/>
    <n v="24773"/>
  </r>
  <r>
    <x v="9"/>
    <d v="2024-10-21T00:00:00"/>
    <s v="REM"/>
    <n v="664100"/>
    <s v="Charges sociales sur rémunération du personnel na"/>
    <s v="CNSS sur Salaire DATCHE Octobre 2024"/>
    <x v="53"/>
    <n v="24773"/>
  </r>
  <r>
    <x v="9"/>
    <d v="2024-10-21T00:00:00"/>
    <s v="REM"/>
    <n v="664100"/>
    <s v="Charges sociales sur rémunération du personnel na"/>
    <s v="CNSS sur Salaire DJIWA Octobre 2024"/>
    <x v="53"/>
    <n v="24773"/>
  </r>
  <r>
    <x v="9"/>
    <d v="2024-10-21T00:00:00"/>
    <s v="REM"/>
    <n v="664100"/>
    <s v="Charges sociales sur rémunération du personnel na"/>
    <s v="CNSS sur Salaire JEANNOT Octobre 2024"/>
    <x v="53"/>
    <n v="24773"/>
  </r>
  <r>
    <x v="9"/>
    <d v="2024-10-21T00:00:00"/>
    <s v="REM"/>
    <n v="664100"/>
    <s v="Charges sociales sur rémunération du personnel na"/>
    <s v="CNSS sur Salaire KEVIN Octobre 2024"/>
    <x v="53"/>
    <n v="108511"/>
  </r>
  <r>
    <x v="9"/>
    <d v="2024-10-21T00:00:00"/>
    <s v="REM"/>
    <n v="664100"/>
    <s v="Charges sociales sur rémunération du personnel na"/>
    <s v="CNSS sur Salaire TOVIHO Octobre 2024"/>
    <x v="53"/>
    <n v="24773"/>
  </r>
  <r>
    <x v="9"/>
    <d v="2024-10-21T00:00:00"/>
    <s v="ACHCP"/>
    <n v="618103"/>
    <s v="Frais de péage et de parking"/>
    <s v="Frais péage véhicule EVINA"/>
    <x v="2"/>
    <n v="1000"/>
  </r>
  <r>
    <x v="9"/>
    <d v="2024-10-21T00:00:00"/>
    <s v="ACHCP"/>
    <n v="618103"/>
    <s v="Frais de péage et de parking"/>
    <s v="Frais péage véhicule EVINA"/>
    <x v="2"/>
    <n v="1000"/>
  </r>
  <r>
    <x v="9"/>
    <d v="2024-10-21T00:00:00"/>
    <s v="REM"/>
    <n v="663800"/>
    <s v="Prime de chantier"/>
    <s v="Prime de chantier AREL Octobre 2024"/>
    <x v="25"/>
    <n v="100000"/>
  </r>
  <r>
    <x v="9"/>
    <d v="2024-10-21T00:00:00"/>
    <s v="REM"/>
    <n v="663800"/>
    <s v="Prime de chantier"/>
    <s v="Prime de chantier KEVIN Octobre 2024"/>
    <x v="28"/>
    <n v="100000"/>
  </r>
  <r>
    <x v="9"/>
    <d v="2024-10-21T00:00:00"/>
    <s v="REM"/>
    <n v="663100"/>
    <s v="Indemnité de logement"/>
    <s v="Prime de logement AREL Octobre 2024"/>
    <x v="25"/>
    <n v="50000"/>
  </r>
  <r>
    <x v="9"/>
    <d v="2024-10-21T00:00:00"/>
    <s v="REM"/>
    <n v="663100"/>
    <s v="Indemnité de logement"/>
    <s v="Prime de logement KEVIN Octobre 2024"/>
    <x v="28"/>
    <n v="50000"/>
  </r>
  <r>
    <x v="9"/>
    <d v="2024-10-21T00:00:00"/>
    <s v="REM"/>
    <n v="632700"/>
    <s v="Rémunération des autres prestataires de service"/>
    <s v="Remunération GUIDI Octobre 2024"/>
    <x v="23"/>
    <n v="3100000"/>
  </r>
  <r>
    <x v="9"/>
    <d v="2024-10-21T00:00:00"/>
    <s v="REM"/>
    <n v="661100"/>
    <s v="Rémunération personnel permanent"/>
    <s v="Salaire ANAMA Octobre 2024"/>
    <x v="5"/>
    <n v="53942"/>
  </r>
  <r>
    <x v="9"/>
    <d v="2024-10-21T00:00:00"/>
    <s v="REM"/>
    <n v="661100"/>
    <s v="Rémunération personnel permanent"/>
    <s v="Salaire AREL Octobre 2024"/>
    <x v="25"/>
    <n v="409336"/>
  </r>
  <r>
    <x v="9"/>
    <d v="2024-10-21T00:00:00"/>
    <s v="REM"/>
    <n v="661100"/>
    <s v="Rémunération personnel permanent"/>
    <s v="Salaire BOUKARI Octobre 2024"/>
    <x v="21"/>
    <n v="127697"/>
  </r>
  <r>
    <x v="9"/>
    <d v="2024-10-21T00:00:00"/>
    <s v="REM"/>
    <n v="661100"/>
    <s v="Rémunération personnel permanent"/>
    <s v="Salaire DATCHE Octobre 2024"/>
    <x v="22"/>
    <n v="127697"/>
  </r>
  <r>
    <x v="9"/>
    <d v="2024-10-21T00:00:00"/>
    <s v="REM"/>
    <n v="661100"/>
    <s v="Rémunération personnel permanent"/>
    <s v="Salaire JEANNOT Octobre 2024"/>
    <x v="24"/>
    <n v="127697"/>
  </r>
  <r>
    <x v="9"/>
    <d v="2024-10-21T00:00:00"/>
    <s v="REM"/>
    <n v="661100"/>
    <s v="Rémunération personnel permanent"/>
    <s v="Salaire KEVIN Octobre 2024"/>
    <x v="28"/>
    <n v="409336"/>
  </r>
  <r>
    <x v="9"/>
    <d v="2024-10-21T00:00:00"/>
    <s v="REM"/>
    <n v="661100"/>
    <s v="Rémunération personnel permanent"/>
    <s v="Salaire TOVIHO Octobre 2024"/>
    <x v="33"/>
    <n v="127697"/>
  </r>
  <r>
    <x v="9"/>
    <d v="2024-10-21T00:00:00"/>
    <s v="REM"/>
    <n v="641300"/>
    <s v="Taxes sur appointements salaires"/>
    <s v="VPS sur Salaire AREL Octobre 2024"/>
    <x v="53"/>
    <n v="22373"/>
  </r>
  <r>
    <x v="9"/>
    <d v="2024-10-21T00:00:00"/>
    <s v="REM"/>
    <n v="641300"/>
    <s v="Taxes sur appointements salaires"/>
    <s v="VPS sur Salaire DJIWA Octobre 2024"/>
    <x v="53"/>
    <n v="5108"/>
  </r>
  <r>
    <x v="9"/>
    <d v="2024-10-21T00:00:00"/>
    <s v="REM"/>
    <n v="641300"/>
    <s v="Taxes sur appointements salaires"/>
    <s v="VPS sur Salaire JEANNOT Octobre 2024"/>
    <x v="53"/>
    <n v="5108"/>
  </r>
  <r>
    <x v="9"/>
    <d v="2024-10-21T00:00:00"/>
    <s v="REM"/>
    <n v="641300"/>
    <s v="Taxes sur appointements salaires"/>
    <s v="VPS sur Salaire KEVIN Octobre 2024"/>
    <x v="53"/>
    <n v="22373"/>
  </r>
  <r>
    <x v="9"/>
    <d v="2024-10-21T00:00:00"/>
    <s v="REM"/>
    <n v="641300"/>
    <s v="Taxes sur appointements salaires"/>
    <s v="VPS sur Salaire TOVIHO Octobre 2024"/>
    <x v="53"/>
    <n v="5108"/>
  </r>
  <r>
    <x v="9"/>
    <d v="2024-10-22T00:00:00"/>
    <s v="ACHCP"/>
    <n v="638300"/>
    <s v="Réceptions"/>
    <s v="Achat de divers friandises pour la reunion au bureau avec ADEOT 23/10/2024"/>
    <x v="2"/>
    <n v="9000"/>
  </r>
  <r>
    <x v="9"/>
    <d v="2024-10-22T00:00:00"/>
    <s v="REM"/>
    <n v="637200"/>
    <s v="Personnel détaché ou prêté à l'entité"/>
    <s v="PMT allocat° et primes Hermine Octobre"/>
    <x v="27"/>
    <n v="400000"/>
  </r>
  <r>
    <x v="9"/>
    <d v="2024-10-22T00:00:00"/>
    <s v="REM"/>
    <n v="637200"/>
    <s v="Personnel détaché ou prêté à l'entité"/>
    <s v="PMTprimes IBRAHIM Octobre 2024"/>
    <x v="54"/>
    <n v="100000"/>
  </r>
  <r>
    <x v="9"/>
    <d v="2024-10-23T00:00:00"/>
    <s v="ACHCP"/>
    <n v="618103"/>
    <s v="Frais de péage et de parking"/>
    <s v="Frais péage véhicule Jean Bosco"/>
    <x v="2"/>
    <n v="1000"/>
  </r>
  <r>
    <x v="9"/>
    <d v="2024-10-23T00:00:00"/>
    <s v="ACHCP"/>
    <n v="618103"/>
    <s v="Frais de péage et de parking"/>
    <s v="Frais péage véhicule Jean Bosco"/>
    <x v="2"/>
    <n v="1000"/>
  </r>
  <r>
    <x v="9"/>
    <d v="2024-10-23T00:00:00"/>
    <s v="ACHCP"/>
    <n v="618103"/>
    <s v="Frais de péage et de parking"/>
    <s v="Frais péage véhicule Kévin"/>
    <x v="2"/>
    <n v="1000"/>
  </r>
  <r>
    <x v="9"/>
    <d v="2024-10-23T00:00:00"/>
    <s v="ACHCP"/>
    <n v="618103"/>
    <s v="Frais de péage et de parking"/>
    <s v="Frais péage véhicule Kévin"/>
    <x v="2"/>
    <n v="1000"/>
  </r>
  <r>
    <x v="9"/>
    <d v="2024-10-23T00:00:00"/>
    <s v="ACHCP"/>
    <n v="618103"/>
    <s v="Frais de péage et de parking"/>
    <s v="Frais péage véhicule Kévin"/>
    <x v="2"/>
    <n v="1000"/>
  </r>
  <r>
    <x v="9"/>
    <d v="2024-10-24T00:00:00"/>
    <s v="ACHCP"/>
    <n v="605200"/>
    <s v="SBEE"/>
    <s v="Fact SBEE appart EVINA Septembre 2024"/>
    <x v="37"/>
    <n v="35714"/>
  </r>
  <r>
    <x v="9"/>
    <d v="2024-10-24T00:00:00"/>
    <s v="ACHCP"/>
    <n v="618103"/>
    <s v="Frais de péage et de parking"/>
    <s v="Frais péage véhicule Jean Bosco"/>
    <x v="2"/>
    <n v="1000"/>
  </r>
  <r>
    <x v="9"/>
    <d v="2024-10-24T00:00:00"/>
    <s v="ACHCP"/>
    <n v="618103"/>
    <s v="Frais de péage et de parking"/>
    <s v="Frais péage véhicule Jean Bosco"/>
    <x v="2"/>
    <n v="1000"/>
  </r>
  <r>
    <x v="9"/>
    <d v="2024-10-24T00:00:00"/>
    <s v="ACHCP"/>
    <n v="618103"/>
    <s v="Frais de péage et de parking"/>
    <s v="Frais péage véhicule Kévin"/>
    <x v="2"/>
    <n v="1000"/>
  </r>
  <r>
    <x v="9"/>
    <d v="2024-10-25T00:00:00"/>
    <s v="ACHC"/>
    <n v="616000"/>
    <s v="Transport de plis"/>
    <s v="Envoi chèque d'approv caisse Parakou(équipement appart Natitingou)"/>
    <x v="36"/>
    <n v="2000"/>
  </r>
  <r>
    <x v="9"/>
    <d v="2024-10-25T00:00:00"/>
    <s v="ACHCP"/>
    <n v="618103"/>
    <s v="Frais de péage et de parking"/>
    <s v="Frais péage véhicule Kévin"/>
    <x v="2"/>
    <n v="1000"/>
  </r>
  <r>
    <x v="9"/>
    <d v="2024-10-25T00:00:00"/>
    <s v="ACHCP"/>
    <n v="618103"/>
    <s v="Frais de péage et de parking"/>
    <s v="Frais péage véhicule Kévin"/>
    <x v="2"/>
    <n v="1000"/>
  </r>
  <r>
    <x v="9"/>
    <d v="2024-10-25T00:00:00"/>
    <s v="PREST-CP"/>
    <n v="605700"/>
    <s v="Achat de prestations de services"/>
    <s v="Frais réparation divers bureau Parakou"/>
    <x v="35"/>
    <n v="14900"/>
  </r>
  <r>
    <x v="9"/>
    <d v="2024-10-28T00:00:00"/>
    <s v="ACHCP"/>
    <n v="605600"/>
    <s v="Achat de petit matériel et outillage"/>
    <s v="Achat divers pour équipement Villa Nati"/>
    <x v="39"/>
    <n v="111000"/>
  </r>
  <r>
    <x v="9"/>
    <d v="2024-10-28T00:00:00"/>
    <s v="ACHC"/>
    <n v="631700"/>
    <s v="Frais sur instruments monnaie électronique"/>
    <s v="Frais de paiement par Kkiapay casier judiciaire EVINA"/>
    <x v="11"/>
    <n v="1919"/>
  </r>
  <r>
    <x v="9"/>
    <d v="2024-10-29T00:00:00"/>
    <s v="ACHCP"/>
    <n v="605100"/>
    <s v="SONEB"/>
    <s v="Fact SONEB oct 2024 appart EVINA"/>
    <x v="9"/>
    <n v="402"/>
  </r>
  <r>
    <x v="9"/>
    <d v="2024-10-30T00:00:00"/>
    <s v="ACHC"/>
    <n v="631700"/>
    <s v="Frais sur instruments monnaie électronique"/>
    <s v="Frais de paiement par Kkiapay casier judiciaire JEAN BOSCO"/>
    <x v="11"/>
    <n v="1919"/>
  </r>
  <r>
    <x v="9"/>
    <d v="2024-10-31T00:00:00"/>
    <s v="ACHC"/>
    <n v="628800"/>
    <s v="Autres frais de telecommunication"/>
    <s v="Achat forfait internet Moov Mr GUIDI (DO)"/>
    <x v="6"/>
    <n v="13136"/>
  </r>
  <r>
    <x v="10"/>
    <d v="2024-11-01T00:00:00"/>
    <s v="ACHCP"/>
    <n v="605500"/>
    <s v="Fournitures de bureau non stockables"/>
    <s v="Achat de cartouche d'encre noire bureau Parakou (1)"/>
    <x v="13"/>
    <n v="55000"/>
  </r>
  <r>
    <x v="10"/>
    <d v="2024-11-01T00:00:00"/>
    <s v="ACHCP"/>
    <n v="605500"/>
    <s v="Fournitures de bureau non stockables"/>
    <s v="Achat de cartouche d'encre noire bureau Parakou (2)"/>
    <x v="13"/>
    <n v="55000"/>
  </r>
  <r>
    <x v="10"/>
    <d v="2024-11-01T00:00:00"/>
    <s v="ACHCP"/>
    <n v="605100"/>
    <s v="SONEB"/>
    <s v="Fact SONEB octobre 2024 bureau Pkou"/>
    <x v="8"/>
    <n v="5838"/>
  </r>
  <r>
    <x v="10"/>
    <d v="2024-11-01T00:00:00"/>
    <s v="ACHCP"/>
    <n v="605200"/>
    <s v="SBEE"/>
    <s v="Facture SBEE Septembre 2024 Bureau PKOU"/>
    <x v="38"/>
    <n v="88837"/>
  </r>
  <r>
    <x v="10"/>
    <d v="2024-11-01T00:00:00"/>
    <s v="ACHCP"/>
    <n v="605100"/>
    <s v="SONEB"/>
    <s v="Facture SONEB Août 2024 appart Jean Bosco"/>
    <x v="9"/>
    <n v="402"/>
  </r>
  <r>
    <x v="10"/>
    <d v="2024-11-01T00:00:00"/>
    <s v="ACHCP"/>
    <n v="605100"/>
    <s v="SONEB"/>
    <s v="Facture SONEB Juillet 2024 Bureau PKOU"/>
    <x v="8"/>
    <n v="4479"/>
  </r>
  <r>
    <x v="10"/>
    <d v="2024-11-01T00:00:00"/>
    <s v="ACHCP"/>
    <n v="618103"/>
    <s v="Frais de péage et de parking"/>
    <s v="Frais de péage véhicule Kévin CB5473RB"/>
    <x v="2"/>
    <n v="1000"/>
  </r>
  <r>
    <x v="10"/>
    <d v="2024-11-01T00:00:00"/>
    <s v="ACHCP"/>
    <n v="618103"/>
    <s v="Frais de péage et de parking"/>
    <s v="Frais de péage véhicule Kévin CB5473RB"/>
    <x v="2"/>
    <n v="1000"/>
  </r>
  <r>
    <x v="10"/>
    <d v="2024-11-01T00:00:00"/>
    <s v="ACHCP"/>
    <n v="618103"/>
    <s v="Frais de péage et de parking"/>
    <s v="Frais de péage véhicule Mr EVINA"/>
    <x v="2"/>
    <n v="1000"/>
  </r>
  <r>
    <x v="10"/>
    <d v="2024-11-01T00:00:00"/>
    <s v="ACHCP"/>
    <n v="618103"/>
    <s v="Frais de péage et de parking"/>
    <s v="Frais de péage véhicule Mr EVINA"/>
    <x v="2"/>
    <n v="1000"/>
  </r>
  <r>
    <x v="10"/>
    <d v="2024-11-01T00:00:00"/>
    <s v="ACHCP"/>
    <n v="618103"/>
    <s v="Frais de péage et de parking"/>
    <s v="Frais de péage véhicule Mr EVINA"/>
    <x v="2"/>
    <n v="500"/>
  </r>
  <r>
    <x v="10"/>
    <d v="2024-11-01T00:00:00"/>
    <s v="ACHCP"/>
    <n v="618103"/>
    <s v="Frais de péage et de parking"/>
    <s v="Frais de péage véhicule Mr EVINA"/>
    <x v="2"/>
    <n v="500"/>
  </r>
  <r>
    <x v="10"/>
    <d v="2024-11-01T00:00:00"/>
    <s v="ACHCP"/>
    <n v="618103"/>
    <s v="Frais de péage et de parking"/>
    <s v="Frais de péage véhicule Mr Jean-B"/>
    <x v="2"/>
    <n v="1000"/>
  </r>
  <r>
    <x v="10"/>
    <d v="2024-11-01T00:00:00"/>
    <s v="ACHCP"/>
    <n v="618103"/>
    <s v="Frais de péage et de parking"/>
    <s v="Frais de péage véhicule Mr Jean-B"/>
    <x v="2"/>
    <n v="1000"/>
  </r>
  <r>
    <x v="10"/>
    <d v="2024-11-01T00:00:00"/>
    <s v="ACHCP"/>
    <n v="618103"/>
    <s v="Frais de péage et de parking"/>
    <s v="Frais de péage véhicule Mr Jean-B"/>
    <x v="2"/>
    <n v="1000"/>
  </r>
  <r>
    <x v="10"/>
    <d v="2024-11-01T00:00:00"/>
    <s v="ACHCP"/>
    <n v="618103"/>
    <s v="Frais de péage et de parking"/>
    <s v="Frais de péage véhicule Mr Jean-B"/>
    <x v="2"/>
    <n v="500"/>
  </r>
  <r>
    <x v="10"/>
    <d v="2024-11-01T00:00:00"/>
    <s v="ACHCP"/>
    <n v="618103"/>
    <s v="Frais de péage et de parking"/>
    <s v="Frais de péage véhicule Mr Jean-B"/>
    <x v="2"/>
    <n v="500"/>
  </r>
  <r>
    <x v="10"/>
    <d v="2024-11-01T00:00:00"/>
    <s v="ACHCP"/>
    <n v="618103"/>
    <s v="Frais de péage et de parking"/>
    <s v="Frais de péage véhicule Mr Jean-B"/>
    <x v="2"/>
    <n v="1000"/>
  </r>
  <r>
    <x v="10"/>
    <d v="2024-11-01T00:00:00"/>
    <s v="ACHCP"/>
    <n v="618103"/>
    <s v="Frais de péage et de parking"/>
    <s v="Frais de péage véhicule Mr Kévin"/>
    <x v="2"/>
    <n v="500"/>
  </r>
  <r>
    <x v="10"/>
    <d v="2024-11-01T00:00:00"/>
    <s v="ACHCP"/>
    <n v="618103"/>
    <s v="Frais de péage et de parking"/>
    <s v="Frais de péage véhicule Mr Kévin"/>
    <x v="2"/>
    <n v="500"/>
  </r>
  <r>
    <x v="10"/>
    <d v="2024-11-01T00:00:00"/>
    <s v="ACHCP"/>
    <n v="618103"/>
    <s v="Frais de péage et de parking"/>
    <s v="Frais de péage véhicule Mr Kévin"/>
    <x v="2"/>
    <n v="1000"/>
  </r>
  <r>
    <x v="10"/>
    <d v="2024-11-01T00:00:00"/>
    <s v="ACHCP"/>
    <n v="618103"/>
    <s v="Frais de péage et de parking"/>
    <s v="Frais de péage véhicule Mr Kévin"/>
    <x v="2"/>
    <n v="1000"/>
  </r>
  <r>
    <x v="10"/>
    <d v="2024-11-01T00:00:00"/>
    <s v="ACHCP"/>
    <n v="618103"/>
    <s v="Frais de péage et de parking"/>
    <s v="Frais de péage véhicule Mr Kévin"/>
    <x v="2"/>
    <n v="1000"/>
  </r>
  <r>
    <x v="10"/>
    <d v="2024-11-01T00:00:00"/>
    <s v="ACHCP"/>
    <n v="618103"/>
    <s v="Frais de péage et de parking"/>
    <s v="Frais de péage véhicule Mr Kévin"/>
    <x v="2"/>
    <n v="1000"/>
  </r>
  <r>
    <x v="10"/>
    <d v="2024-11-01T00:00:00"/>
    <s v="PREST-CP"/>
    <n v="605700"/>
    <s v="Achat de prestations de services"/>
    <s v="Frais de ramassage d'ordure Octobre 2024 Bureau Parakou"/>
    <x v="5"/>
    <n v="5000"/>
  </r>
  <r>
    <x v="10"/>
    <d v="2024-11-04T00:00:00"/>
    <s v="PREST-B"/>
    <n v="605700"/>
    <s v="Achat de prestations de services"/>
    <s v="Fact MSA Novembre 2024 Parakou"/>
    <x v="4"/>
    <n v="240000"/>
  </r>
  <r>
    <x v="10"/>
    <d v="2024-11-04T00:00:00"/>
    <s v="ACHCP"/>
    <n v="638400"/>
    <s v="Frais de mission"/>
    <s v="Frais mission EVINA pour renouvellemnt de la carte de séjour"/>
    <x v="15"/>
    <n v="120000"/>
  </r>
  <r>
    <x v="10"/>
    <d v="2024-11-04T00:00:00"/>
    <s v="ACHCP"/>
    <n v="638400"/>
    <s v="Frais de mission"/>
    <s v="Frais mission Jeannot pour conduire EVINA pour renouvellement carte de séjour"/>
    <x v="14"/>
    <n v="75000"/>
  </r>
  <r>
    <x v="10"/>
    <d v="2024-11-04T00:00:00"/>
    <s v="CAIP"/>
    <n v="658800"/>
    <s v="Autres charges diverses"/>
    <s v="Rglt facture SONEB Août 2024 appart Jean Bosco"/>
    <x v="9"/>
    <n v="1"/>
  </r>
  <r>
    <x v="10"/>
    <d v="2024-11-05T00:00:00"/>
    <s v="ACHCP"/>
    <n v="628800"/>
    <s v="Autres frais de telecommunication"/>
    <s v="Frais activat° forfait internet AREL"/>
    <x v="6"/>
    <n v="14900"/>
  </r>
  <r>
    <x v="10"/>
    <d v="2024-11-05T00:00:00"/>
    <s v="ACHCP"/>
    <n v="628800"/>
    <s v="Autres frais de telecommunication"/>
    <s v="Frais activat° forfait internet HERMINE"/>
    <x v="6"/>
    <n v="14900"/>
  </r>
  <r>
    <x v="10"/>
    <d v="2024-11-05T00:00:00"/>
    <s v="ACHCP"/>
    <n v="628800"/>
    <s v="Autres frais de telecommunication"/>
    <s v="Frais activat° forfait internet JEAN-B"/>
    <x v="6"/>
    <n v="14900"/>
  </r>
  <r>
    <x v="10"/>
    <d v="2024-11-05T00:00:00"/>
    <s v="ACHCP"/>
    <n v="628800"/>
    <s v="Autres frais de telecommunication"/>
    <s v="Frais activat° forfait internet KEVIN"/>
    <x v="6"/>
    <n v="14900"/>
  </r>
  <r>
    <x v="10"/>
    <d v="2024-11-05T00:00:00"/>
    <s v="ACHCP"/>
    <n v="628800"/>
    <s v="Autres frais de telecommunication"/>
    <s v="Frais activat° forfait internt EVINA"/>
    <x v="6"/>
    <n v="15100"/>
  </r>
  <r>
    <x v="10"/>
    <d v="2024-11-06T00:00:00"/>
    <s v="ACHCP"/>
    <n v="628800"/>
    <s v="Autres frais de telecommunication"/>
    <s v="Fact SBIN internet octobre 2024 bureau Parakou"/>
    <x v="6"/>
    <n v="32439"/>
  </r>
  <r>
    <x v="10"/>
    <d v="2024-11-06T00:00:00"/>
    <s v="ACHCP"/>
    <n v="648000"/>
    <s v="Autres Impôts et Taxes"/>
    <s v="Fact SBIN internet octobre 2024 bureau Parakou"/>
    <x v="6"/>
    <n v="1622"/>
  </r>
  <r>
    <x v="10"/>
    <d v="2024-11-07T00:00:00"/>
    <s v="ACHC"/>
    <n v="668400"/>
    <s v="Médécine du travail et pharmacie"/>
    <s v="Frais de visite médicale de Mr EVINA dans le cadre du renouvellemnt carde sejou"/>
    <x v="31"/>
    <n v="15000"/>
  </r>
  <r>
    <x v="10"/>
    <d v="2024-11-08T00:00:00"/>
    <s v="ACHCP"/>
    <n v="618103"/>
    <s v="Frais de péage et de parking"/>
    <s v="Frais de péage véhicule Kévin CB5473RB"/>
    <x v="2"/>
    <n v="1000"/>
  </r>
  <r>
    <x v="10"/>
    <d v="2024-11-08T00:00:00"/>
    <s v="ACHCP"/>
    <n v="618103"/>
    <s v="Frais de péage et de parking"/>
    <s v="Frais de péage véhicule Kévin CB5473RB"/>
    <x v="2"/>
    <n v="1000"/>
  </r>
  <r>
    <x v="10"/>
    <d v="2024-11-08T00:00:00"/>
    <s v="ACHCP"/>
    <n v="618103"/>
    <s v="Frais de péage et de parking"/>
    <s v="Frais de péage véhicule Mr Jean Bosco"/>
    <x v="2"/>
    <n v="1000"/>
  </r>
  <r>
    <x v="10"/>
    <d v="2024-11-08T00:00:00"/>
    <s v="ACHC"/>
    <n v="631700"/>
    <s v="Frais sur instruments monnaie électronique"/>
    <s v="Frais sur Paiement renouvellement carte de séjour EVINA"/>
    <x v="31"/>
    <n v="1000"/>
  </r>
  <r>
    <x v="10"/>
    <d v="2024-11-08T00:00:00"/>
    <s v="ACHC"/>
    <n v="632500"/>
    <s v="Frais d'acte et de contentieux"/>
    <s v="Renouvellement carte séjour EVINA"/>
    <x v="31"/>
    <n v="100000"/>
  </r>
  <r>
    <x v="10"/>
    <d v="2024-11-12T00:00:00"/>
    <s v="ACHCP"/>
    <n v="618103"/>
    <s v="Frais de péage et de parking"/>
    <s v="Frais de péage véhicule Kévin CB5473RB"/>
    <x v="2"/>
    <n v="1000"/>
  </r>
  <r>
    <x v="10"/>
    <d v="2024-11-12T00:00:00"/>
    <s v="ACHCP"/>
    <n v="618103"/>
    <s v="Frais de péage et de parking"/>
    <s v="Frais de péage véhicule Kévin CB5473RB"/>
    <x v="2"/>
    <n v="1000"/>
  </r>
  <r>
    <x v="10"/>
    <d v="2024-11-12T00:00:00"/>
    <s v="ACHCP"/>
    <n v="618103"/>
    <s v="Frais de péage et de parking"/>
    <s v="Frais de péage véhicule Mr Jean Bosco"/>
    <x v="2"/>
    <n v="1000"/>
  </r>
  <r>
    <x v="10"/>
    <d v="2024-11-12T00:00:00"/>
    <s v="ACHCP"/>
    <n v="618103"/>
    <s v="Frais de péage et de parking"/>
    <s v="Frais de péage véhicule Mr Jean Bosco"/>
    <x v="2"/>
    <n v="1000"/>
  </r>
  <r>
    <x v="10"/>
    <d v="2024-11-12T00:00:00"/>
    <s v="REM"/>
    <n v="632700"/>
    <s v="Rémunération des autres prestataires de service"/>
    <s v="Prestation JEAN BOSCO Novembre 2024"/>
    <x v="17"/>
    <n v="1939900"/>
  </r>
  <r>
    <x v="10"/>
    <d v="2024-11-12T00:00:00"/>
    <s v="REM"/>
    <n v="632700"/>
    <s v="Rémunération des autres prestataires de service"/>
    <s v="Remmunérat° EVINA  et complement Novembre 2024"/>
    <x v="20"/>
    <n v="2384000"/>
  </r>
  <r>
    <x v="10"/>
    <d v="2024-11-13T00:00:00"/>
    <s v="ACHCP"/>
    <n v="618103"/>
    <s v="Frais de péage et de parking"/>
    <s v="Achat de carburat° véhicule EVINA"/>
    <x v="2"/>
    <n v="1000"/>
  </r>
  <r>
    <x v="10"/>
    <d v="2024-11-13T00:00:00"/>
    <s v="PREST-B"/>
    <n v="624200"/>
    <s v="Entretiens et réparation des biens mobiliers"/>
    <s v="Entretien et vidange véhicule GUIDI fact CFAO"/>
    <x v="32"/>
    <n v="50848"/>
  </r>
  <r>
    <x v="10"/>
    <d v="2024-11-13T00:00:00"/>
    <s v="ACHCP"/>
    <n v="618103"/>
    <s v="Frais de péage et de parking"/>
    <s v="Frais de péage véhicule EVINA"/>
    <x v="2"/>
    <n v="1000"/>
  </r>
  <r>
    <x v="10"/>
    <d v="2024-11-13T00:00:00"/>
    <s v="REM"/>
    <n v="632700"/>
    <s v="Rémunération des autres prestataires de service"/>
    <s v="Prestation Mr GUIDI Novembre 2024"/>
    <x v="23"/>
    <n v="3165100"/>
  </r>
  <r>
    <x v="10"/>
    <d v="2024-11-14T00:00:00"/>
    <s v="PREST-B"/>
    <n v="624200"/>
    <s v="Entretiens et réparation des biens mobiliers"/>
    <s v="Entretien et vidange véhicule EVINA"/>
    <x v="32"/>
    <n v="215130"/>
  </r>
  <r>
    <x v="10"/>
    <d v="2024-11-15T00:00:00"/>
    <s v="ACHCP"/>
    <n v="618103"/>
    <s v="Frais de péage et de parking"/>
    <s v="Frais de péage véhicule EVINA"/>
    <x v="2"/>
    <n v="1000"/>
  </r>
  <r>
    <x v="10"/>
    <d v="2024-11-15T00:00:00"/>
    <s v="ACHCP"/>
    <n v="618103"/>
    <s v="Frais de péage et de parking"/>
    <s v="Frais de péage véhicule EVINA"/>
    <x v="2"/>
    <n v="1000"/>
  </r>
  <r>
    <x v="10"/>
    <d v="2024-11-15T00:00:00"/>
    <s v="ACHCP"/>
    <n v="618103"/>
    <s v="Frais de péage et de parking"/>
    <s v="Frais de péage véhicule Mr Jean Bosco"/>
    <x v="2"/>
    <n v="1000"/>
  </r>
  <r>
    <x v="10"/>
    <d v="2024-11-15T00:00:00"/>
    <s v="ACHCP"/>
    <n v="618103"/>
    <s v="Frais de péage et de parking"/>
    <s v="Frais de péage véhicule Mr Jean Bosco"/>
    <x v="2"/>
    <n v="1000"/>
  </r>
  <r>
    <x v="10"/>
    <d v="2024-11-15T00:00:00"/>
    <s v="ACHC"/>
    <n v="646400"/>
    <s v="Vignettes"/>
    <s v="Frais visite technique véhicule Mr Kévin"/>
    <x v="32"/>
    <n v="15000"/>
  </r>
  <r>
    <x v="10"/>
    <d v="2024-11-15T00:00:00"/>
    <s v="ACHC"/>
    <n v="631700"/>
    <s v="Frais sur instruments monnaie électronique"/>
    <s v="Frais visite technique véhicule Mr Kévin"/>
    <x v="32"/>
    <n v="150"/>
  </r>
  <r>
    <x v="10"/>
    <d v="2024-11-18T00:00:00"/>
    <s v="PREST-B"/>
    <n v="605700"/>
    <s v="Achat de prestations de services"/>
    <s v="Fact AXIAL prestat° tronçon NIKI Kalalé"/>
    <x v="10"/>
    <n v="1815000"/>
  </r>
  <r>
    <x v="10"/>
    <d v="2024-11-19T00:00:00"/>
    <s v="ACHCP"/>
    <n v="605600"/>
    <s v="Achat de petit matériel et outillage"/>
    <s v="Achat 2 onduleurs équipement Villa Nati"/>
    <x v="39"/>
    <n v="110000"/>
  </r>
  <r>
    <x v="10"/>
    <d v="2024-11-19T00:00:00"/>
    <s v="ACHCP"/>
    <n v="628800"/>
    <s v="Autres frais de telecommunication"/>
    <s v="Achat d'abonnemnt canal+ Villa Natitingou"/>
    <x v="58"/>
    <n v="20000"/>
  </r>
  <r>
    <x v="10"/>
    <d v="2024-11-19T00:00:00"/>
    <s v="ACHCP"/>
    <n v="605600"/>
    <s v="Achat de petit matériel et outillage"/>
    <s v="Achat gaz oryx équipement Villa Nati"/>
    <x v="39"/>
    <n v="57000"/>
  </r>
  <r>
    <x v="10"/>
    <d v="2024-11-19T00:00:00"/>
    <s v="ACHCP"/>
    <n v="605600"/>
    <s v="Achat de petit matériel et outillage"/>
    <s v="Achat multiprises équipement Villa Nati"/>
    <x v="39"/>
    <n v="56000"/>
  </r>
  <r>
    <x v="10"/>
    <d v="2024-11-19T00:00:00"/>
    <s v="ACHCP"/>
    <n v="618103"/>
    <s v="Frais de péage et de parking"/>
    <s v="Frais de péage véhicule Kévin CB5473RB"/>
    <x v="2"/>
    <n v="1000"/>
  </r>
  <r>
    <x v="10"/>
    <d v="2024-11-19T00:00:00"/>
    <s v="ACHCP"/>
    <n v="618103"/>
    <s v="Frais de péage et de parking"/>
    <s v="Frais de péage véhicule Kévin CB5473RB"/>
    <x v="2"/>
    <n v="1000"/>
  </r>
  <r>
    <x v="10"/>
    <d v="2024-11-19T00:00:00"/>
    <s v="ACHCP"/>
    <n v="618103"/>
    <s v="Frais de péage et de parking"/>
    <s v="Frais de péage véhicule Kévin CB5473RB"/>
    <x v="2"/>
    <n v="500"/>
  </r>
  <r>
    <x v="10"/>
    <d v="2024-11-19T00:00:00"/>
    <s v="ACHCP"/>
    <n v="618103"/>
    <s v="Frais de péage et de parking"/>
    <s v="Frais de péage véhicule Kévin CB5473RB"/>
    <x v="2"/>
    <n v="500"/>
  </r>
  <r>
    <x v="10"/>
    <d v="2024-11-19T00:00:00"/>
    <s v="ACHCP"/>
    <n v="618103"/>
    <s v="Frais de péage et de parking"/>
    <s v="Frais de péage véhicule Mr Jean Bosco"/>
    <x v="2"/>
    <n v="1000"/>
  </r>
  <r>
    <x v="10"/>
    <d v="2024-11-19T00:00:00"/>
    <s v="ACHCP"/>
    <n v="618103"/>
    <s v="Frais de péage et de parking"/>
    <s v="Frais de péage véhicule Mr Jean Bosco"/>
    <x v="2"/>
    <n v="1000"/>
  </r>
  <r>
    <x v="10"/>
    <d v="2024-11-19T00:00:00"/>
    <s v="ACHCP"/>
    <n v="618103"/>
    <s v="Frais de péage et de parking"/>
    <s v="Frais de péage véhicule Mr Jean Bosco"/>
    <x v="2"/>
    <n v="1000"/>
  </r>
  <r>
    <x v="10"/>
    <d v="2024-11-20T00:00:00"/>
    <s v="ACHCP"/>
    <n v="605600"/>
    <s v="Achat de petit matériel et outillage"/>
    <s v="Achat divers cuis équipement Villa Nati"/>
    <x v="39"/>
    <n v="213560"/>
  </r>
  <r>
    <x v="10"/>
    <d v="2024-11-20T00:00:00"/>
    <s v="REM"/>
    <n v="664100"/>
    <s v="Charges sociales sur rémunération du personnel na"/>
    <s v="CNSS sur Salaire ANAMA Novembre 2024"/>
    <x v="53"/>
    <n v="10465"/>
  </r>
  <r>
    <x v="10"/>
    <d v="2024-11-20T00:00:00"/>
    <s v="REM"/>
    <n v="664100"/>
    <s v="Charges sociales sur rémunération du personnel na"/>
    <s v="CNSS sur Salaire AREL Novembre 2024"/>
    <x v="53"/>
    <n v="108511"/>
  </r>
  <r>
    <x v="10"/>
    <d v="2024-11-20T00:00:00"/>
    <s v="REM"/>
    <n v="664100"/>
    <s v="Charges sociales sur rémunération du personnel na"/>
    <s v="CNSS sur Salaire BOUKARI Novembre 2024"/>
    <x v="53"/>
    <n v="24773"/>
  </r>
  <r>
    <x v="10"/>
    <d v="2024-11-20T00:00:00"/>
    <s v="REM"/>
    <n v="664100"/>
    <s v="Charges sociales sur rémunération du personnel na"/>
    <s v="CNSS sur Salaire DATCHE  Novembre 2024"/>
    <x v="53"/>
    <n v="24773"/>
  </r>
  <r>
    <x v="10"/>
    <d v="2024-11-20T00:00:00"/>
    <s v="REM"/>
    <n v="664100"/>
    <s v="Charges sociales sur rémunération du personnel na"/>
    <s v="CNSS sur Salaire JEANNAOT Novembre 2024"/>
    <x v="53"/>
    <n v="24773"/>
  </r>
  <r>
    <x v="10"/>
    <d v="2024-11-20T00:00:00"/>
    <s v="REM"/>
    <n v="663100"/>
    <s v="Indemnité de logement"/>
    <s v="CNSS sur Salaire KEVIN Novembre 2024"/>
    <x v="53"/>
    <n v="108511"/>
  </r>
  <r>
    <x v="10"/>
    <d v="2024-11-20T00:00:00"/>
    <s v="REM"/>
    <n v="664100"/>
    <s v="Charges sociales sur rémunération du personnel na"/>
    <s v="CNSS sur Salaire TOVIHO  Novembre 2024"/>
    <x v="53"/>
    <n v="24773"/>
  </r>
  <r>
    <x v="10"/>
    <d v="2024-11-20T00:00:00"/>
    <s v="PREST-B"/>
    <n v="605700"/>
    <s v="Achat de prestations de services"/>
    <s v="Fact MSA Novembre 2024 Villa Nati"/>
    <x v="60"/>
    <n v="184000"/>
  </r>
  <r>
    <x v="10"/>
    <d v="2024-11-20T00:00:00"/>
    <s v="ACHCP"/>
    <n v="605100"/>
    <s v="SONEB"/>
    <s v="Fact SONEB Oct-Nov 24 appart villa Nati"/>
    <x v="9"/>
    <n v="1470"/>
  </r>
  <r>
    <x v="10"/>
    <d v="2024-11-20T00:00:00"/>
    <s v="ACHCP"/>
    <n v="618103"/>
    <s v="Frais de péage et de parking"/>
    <s v="Frais péage véhicule Mr EVINA"/>
    <x v="2"/>
    <n v="1000"/>
  </r>
  <r>
    <x v="10"/>
    <d v="2024-11-20T00:00:00"/>
    <s v="ACHCP"/>
    <n v="618103"/>
    <s v="Frais de péage et de parking"/>
    <s v="Frais péage véhicule Mr EVINA"/>
    <x v="2"/>
    <n v="1000"/>
  </r>
  <r>
    <x v="10"/>
    <d v="2024-11-20T00:00:00"/>
    <s v="PREST-CP"/>
    <n v="605700"/>
    <s v="Achat de prestations de services"/>
    <s v="Frais ramassage ordure Novembre Bureau"/>
    <x v="5"/>
    <n v="5000"/>
  </r>
  <r>
    <x v="10"/>
    <d v="2024-11-20T00:00:00"/>
    <s v="REM"/>
    <n v="661100"/>
    <s v="Rémunération personnel permanent"/>
    <s v="ITS Salaire ANAMA Novembre 2024"/>
    <x v="5"/>
    <n v="53942"/>
  </r>
  <r>
    <x v="10"/>
    <d v="2024-11-20T00:00:00"/>
    <s v="REM"/>
    <n v="663800"/>
    <s v="Prime de chantier"/>
    <s v="Prime chantier  AREL Novembre 2024"/>
    <x v="25"/>
    <n v="100000"/>
  </r>
  <r>
    <x v="10"/>
    <d v="2024-11-20T00:00:00"/>
    <s v="REM"/>
    <n v="663800"/>
    <s v="Prime de chantier"/>
    <s v="Prime chantier KEVIN Novembre 2024"/>
    <x v="28"/>
    <n v="100000"/>
  </r>
  <r>
    <x v="10"/>
    <d v="2024-11-20T00:00:00"/>
    <s v="REM"/>
    <n v="663100"/>
    <s v="Indemnité de logement"/>
    <s v="Prime logement  AREL Novembre 2024"/>
    <x v="25"/>
    <n v="50000"/>
  </r>
  <r>
    <x v="10"/>
    <d v="2024-11-20T00:00:00"/>
    <s v="REM"/>
    <n v="663100"/>
    <s v="Indemnité de logement"/>
    <s v="Prime logement KEVIN Novembre 2024"/>
    <x v="28"/>
    <n v="50000"/>
  </r>
  <r>
    <x v="10"/>
    <d v="2024-11-20T00:00:00"/>
    <s v="REM"/>
    <n v="661100"/>
    <s v="Rémunération personnel permanent"/>
    <s v="Salaire AREL Novembre 2024"/>
    <x v="25"/>
    <n v="409336"/>
  </r>
  <r>
    <x v="10"/>
    <d v="2024-11-20T00:00:00"/>
    <s v="REM"/>
    <n v="661100"/>
    <s v="Rémunération personnel permanent"/>
    <s v="Salaire BOUKARI Novembre 2024"/>
    <x v="21"/>
    <n v="127697"/>
  </r>
  <r>
    <x v="10"/>
    <d v="2024-11-20T00:00:00"/>
    <s v="REM"/>
    <n v="661100"/>
    <s v="Rémunération personnel permanent"/>
    <s v="Salaire DATCHE  Novembre 2024"/>
    <x v="22"/>
    <n v="127697"/>
  </r>
  <r>
    <x v="10"/>
    <d v="2024-11-20T00:00:00"/>
    <s v="REM"/>
    <n v="661100"/>
    <s v="Rémunération personnel permanent"/>
    <s v="Salaire KEVIN Novembre 2024"/>
    <x v="28"/>
    <n v="409336"/>
  </r>
  <r>
    <x v="10"/>
    <d v="2024-11-20T00:00:00"/>
    <s v="REM"/>
    <n v="661100"/>
    <s v="Rémunération personnel permanent"/>
    <s v="Salaire TOVIHO  Novembre 2024"/>
    <x v="33"/>
    <n v="127697"/>
  </r>
  <r>
    <x v="10"/>
    <d v="2024-11-20T00:00:00"/>
    <s v="REM"/>
    <n v="641300"/>
    <s v="Taxes sur appointements salaires"/>
    <s v="VPS sur Salaire AREL Novembre 2024"/>
    <x v="53"/>
    <n v="22373"/>
  </r>
  <r>
    <x v="10"/>
    <d v="2024-11-20T00:00:00"/>
    <s v="REM"/>
    <n v="661100"/>
    <s v="Rémunération personnel permanent"/>
    <s v="Salaire JEANNAOT Novembre 2024"/>
    <x v="24"/>
    <n v="127697"/>
  </r>
  <r>
    <x v="10"/>
    <d v="2024-11-20T00:00:00"/>
    <s v="REM"/>
    <n v="641300"/>
    <s v="Taxes sur appointements salaires"/>
    <s v="VPS sur Salaire JEANNAOT Novembre 2024"/>
    <x v="53"/>
    <n v="5108"/>
  </r>
  <r>
    <x v="10"/>
    <d v="2024-11-20T00:00:00"/>
    <s v="REM"/>
    <n v="641300"/>
    <s v="Taxes sur appointements salaires"/>
    <s v="VPS sur Salaire KEVIN Novembre 2024"/>
    <x v="53"/>
    <n v="22373"/>
  </r>
  <r>
    <x v="10"/>
    <d v="2024-11-20T00:00:00"/>
    <s v="REM"/>
    <n v="641300"/>
    <s v="Taxes sur appointements salaires"/>
    <s v="VPS sur Salaire TOVIHO  Novembre 2024"/>
    <x v="53"/>
    <n v="5108"/>
  </r>
  <r>
    <x v="10"/>
    <d v="2024-11-21T00:00:00"/>
    <s v="ACHCP"/>
    <n v="605200"/>
    <s v="SBEE"/>
    <s v="Fact SBEE octobre 2024 bureau Parakou"/>
    <x v="38"/>
    <n v="96384"/>
  </r>
  <r>
    <x v="10"/>
    <d v="2024-11-21T00:00:00"/>
    <s v="ACHCP"/>
    <n v="605200"/>
    <s v="SBEE"/>
    <s v="Facture SBEE octobre 2024 appart EVINA"/>
    <x v="37"/>
    <n v="36484"/>
  </r>
  <r>
    <x v="10"/>
    <d v="2024-11-21T00:00:00"/>
    <s v="ACHCP"/>
    <n v="618103"/>
    <s v="Frais de péage et de parking"/>
    <s v="Frais de péage véhicule Jean Bosco"/>
    <x v="2"/>
    <n v="500"/>
  </r>
  <r>
    <x v="10"/>
    <d v="2024-11-21T00:00:00"/>
    <s v="ACHCP"/>
    <n v="618103"/>
    <s v="Frais de péage et de parking"/>
    <s v="Frais de péage véhicule Jean Bosco"/>
    <x v="2"/>
    <n v="500"/>
  </r>
  <r>
    <x v="10"/>
    <d v="2024-11-21T00:00:00"/>
    <s v="ACHCP"/>
    <n v="618103"/>
    <s v="Frais de péage et de parking"/>
    <s v="Frais de péage véhicule Kévin CB5473RB"/>
    <x v="2"/>
    <n v="1000"/>
  </r>
  <r>
    <x v="10"/>
    <d v="2024-11-21T00:00:00"/>
    <s v="ACHCP"/>
    <n v="618103"/>
    <s v="Frais de péage et de parking"/>
    <s v="Frais de péage véhicule Kévin CB5473RB"/>
    <x v="2"/>
    <n v="1000"/>
  </r>
  <r>
    <x v="10"/>
    <d v="2024-11-21T00:00:00"/>
    <s v="ACHCP"/>
    <n v="618103"/>
    <s v="Frais de péage et de parking"/>
    <s v="Frais de péage véhicule Mr Jean Bosco"/>
    <x v="2"/>
    <n v="1000"/>
  </r>
  <r>
    <x v="10"/>
    <d v="2024-11-21T00:00:00"/>
    <s v="ACHCP"/>
    <n v="618103"/>
    <s v="Frais de péage et de parking"/>
    <s v="Frais de péage véhicule Mr Jean Bosco"/>
    <x v="2"/>
    <n v="1000"/>
  </r>
  <r>
    <x v="10"/>
    <d v="2024-11-21T00:00:00"/>
    <s v="ACHCP"/>
    <n v="605200"/>
    <s v="SBEE"/>
    <s v="Recharge compteur Villa Natitingou"/>
    <x v="37"/>
    <n v="42611"/>
  </r>
  <r>
    <x v="10"/>
    <d v="2024-11-21T00:00:00"/>
    <s v="CAIP"/>
    <n v="658800"/>
    <s v="Autres charges diverses"/>
    <s v="Rglt factur SONEB EVINA Juillet  2024"/>
    <x v="9"/>
    <n v="1"/>
  </r>
  <r>
    <x v="10"/>
    <d v="2024-11-22T00:00:00"/>
    <s v="ACHCP"/>
    <n v="618103"/>
    <s v="Frais de péage et de parking"/>
    <s v="Frais de péage véhicule Jean Bosco"/>
    <x v="2"/>
    <n v="1000"/>
  </r>
  <r>
    <x v="10"/>
    <d v="2024-11-25T00:00:00"/>
    <s v="REM"/>
    <n v="637200"/>
    <s v="Personnel détaché ou prêté à l'entité"/>
    <s v="Allocations et primes HERMINE Nov 2024"/>
    <x v="27"/>
    <n v="350000"/>
  </r>
  <r>
    <x v="10"/>
    <d v="2024-11-25T00:00:00"/>
    <s v="PREST-B"/>
    <n v="624200"/>
    <s v="Entretiens et réparation des biens mobiliers"/>
    <s v="Entretien et vidange véhicule Jean Bosco"/>
    <x v="32"/>
    <n v="117579"/>
  </r>
  <r>
    <x v="10"/>
    <d v="2024-11-25T00:00:00"/>
    <s v="PREST-B"/>
    <n v="624200"/>
    <s v="Entretiens et réparation des biens mobiliers"/>
    <s v="Entretien et vidange véhicule Kévin"/>
    <x v="32"/>
    <n v="81381"/>
  </r>
  <r>
    <x v="10"/>
    <d v="2024-11-25T00:00:00"/>
    <s v="ACHCP"/>
    <n v="638400"/>
    <s v="Frais de mission"/>
    <s v="Frais mission Georges pour conduire Jean Boaco Cotonou du 27 au 30/11/2024"/>
    <x v="14"/>
    <n v="75000"/>
  </r>
  <r>
    <x v="10"/>
    <d v="2024-11-25T00:00:00"/>
    <s v="ACHCP"/>
    <n v="638400"/>
    <s v="Frais de mission"/>
    <s v="Frais mission Jean Bosco pour rnouvellement carte de séjour 27 au 30/11/24"/>
    <x v="15"/>
    <n v="120000"/>
  </r>
  <r>
    <x v="10"/>
    <d v="2024-11-25T00:00:00"/>
    <s v="REM"/>
    <n v="637200"/>
    <s v="Personnel détaché ou prêté à l'entité"/>
    <s v="Primes HERMINE Novembre 2024"/>
    <x v="27"/>
    <n v="100000"/>
  </r>
  <r>
    <x v="10"/>
    <d v="2024-11-26T00:00:00"/>
    <s v="ACHCP"/>
    <n v="618103"/>
    <s v="Frais de péage et de parking"/>
    <s v="Frais de péage véhicule Jean Bosco"/>
    <x v="2"/>
    <n v="1000"/>
  </r>
  <r>
    <x v="10"/>
    <d v="2024-11-26T00:00:00"/>
    <s v="ACHCP"/>
    <n v="618103"/>
    <s v="Frais de péage et de parking"/>
    <s v="Frais de péage véhicule Jean Bosco"/>
    <x v="2"/>
    <n v="1000"/>
  </r>
  <r>
    <x v="10"/>
    <d v="2024-11-26T00:00:00"/>
    <s v="ACHCP"/>
    <n v="618103"/>
    <s v="Frais de péage et de parking"/>
    <s v="Frais péage véhicule EVINA CD1463B"/>
    <x v="2"/>
    <n v="1000"/>
  </r>
  <r>
    <x v="10"/>
    <d v="2024-11-26T00:00:00"/>
    <s v="ACHCP"/>
    <n v="618103"/>
    <s v="Frais de péage et de parking"/>
    <s v="Frais péage véhicule EVINA CD1463RB"/>
    <x v="2"/>
    <n v="1000"/>
  </r>
  <r>
    <x v="10"/>
    <d v="2024-11-26T00:00:00"/>
    <s v="ACHCP"/>
    <n v="618103"/>
    <s v="Frais de péage et de parking"/>
    <s v="Frais péage véhicule EVINA CD1463RB"/>
    <x v="2"/>
    <n v="500"/>
  </r>
  <r>
    <x v="10"/>
    <d v="2024-11-26T00:00:00"/>
    <s v="ACHCP"/>
    <n v="618103"/>
    <s v="Frais de péage et de parking"/>
    <s v="Frais péage véhicule EVINA CD1463RB"/>
    <x v="2"/>
    <n v="500"/>
  </r>
  <r>
    <x v="10"/>
    <d v="2024-11-26T00:00:00"/>
    <s v="ACHCP"/>
    <n v="605200"/>
    <s v="SBEE"/>
    <s v="Recharge SBEE appart Jean Bosco"/>
    <x v="37"/>
    <n v="42605"/>
  </r>
  <r>
    <x v="10"/>
    <d v="2024-11-27T00:00:00"/>
    <s v="PREST-B"/>
    <n v="624100"/>
    <s v="Entretiens et réparations des biens immobiliers"/>
    <s v="Fact de reprise installation électrique de la Villa de Natitingou"/>
    <x v="35"/>
    <n v="277300"/>
  </r>
  <r>
    <x v="10"/>
    <d v="2024-11-27T00:00:00"/>
    <s v="ACHC"/>
    <n v="668400"/>
    <s v="Médécine du travail et pharmacie"/>
    <s v="Frais de visite médicale de Mr J-B dans le cadre du renouvellemnt carde sejou"/>
    <x v="31"/>
    <n v="15000"/>
  </r>
  <r>
    <x v="10"/>
    <d v="2024-11-28T00:00:00"/>
    <s v="ACHCP"/>
    <n v="605600"/>
    <s v="Achat de petit matériel et outillage"/>
    <s v="Achat de 1maatelas 2places et de 3 matelas de 3 places"/>
    <x v="39"/>
    <n v="340000"/>
  </r>
  <r>
    <x v="10"/>
    <d v="2024-11-28T00:00:00"/>
    <s v="IMMO"/>
    <n v="244701"/>
    <s v="Equipement logement"/>
    <s v="Achat de refrigérateur 200 (A) Villa Nati"/>
    <x v="39"/>
    <n v="200000"/>
  </r>
  <r>
    <x v="10"/>
    <d v="2024-11-28T00:00:00"/>
    <s v="PREST-CP"/>
    <n v="624200"/>
    <s v="Entretiens et réparation des biens mobiliers"/>
    <s v="Changement pneu véhicule Kévin CB5473RB"/>
    <x v="32"/>
    <n v="65000"/>
  </r>
  <r>
    <x v="10"/>
    <d v="2024-11-28T00:00:00"/>
    <s v="PREST-CP"/>
    <n v="624200"/>
    <s v="Entretiens et réparation des biens mobiliers"/>
    <s v="Changement pneu véhicule Kévin CB5473RB"/>
    <x v="32"/>
    <n v="65000"/>
  </r>
  <r>
    <x v="10"/>
    <d v="2024-11-28T00:00:00"/>
    <s v="ACHCP"/>
    <n v="618103"/>
    <s v="Frais de péage et de parking"/>
    <s v="Frais péage véhicule EVINA CD1463B"/>
    <x v="2"/>
    <n v="1000"/>
  </r>
  <r>
    <x v="10"/>
    <d v="2024-11-28T00:00:00"/>
    <s v="ACHCP"/>
    <n v="618103"/>
    <s v="Frais de péage et de parking"/>
    <s v="Frais péage véhicule EVINA CD1463B"/>
    <x v="2"/>
    <n v="1000"/>
  </r>
  <r>
    <x v="10"/>
    <d v="2024-11-28T00:00:00"/>
    <s v="ACHCP"/>
    <n v="638400"/>
    <s v="Frais de mission"/>
    <s v="Mission EVINA cérémonie remerciement SG le 29/11/2024"/>
    <x v="15"/>
    <n v="40000"/>
  </r>
  <r>
    <x v="10"/>
    <d v="2024-11-28T00:00:00"/>
    <s v="ACHCP"/>
    <n v="638400"/>
    <s v="Frais de mission"/>
    <s v="Mission JEANNOT conduire Mr EVINA le 29"/>
    <x v="14"/>
    <n v="25000"/>
  </r>
  <r>
    <x v="10"/>
    <d v="2024-11-29T00:00:00"/>
    <s v="ACHB"/>
    <n v="618101"/>
    <s v="Billets d'avion"/>
    <s v="Achat de billet d'avion pour Mr EVINA"/>
    <x v="45"/>
    <n v="895000"/>
  </r>
  <r>
    <x v="10"/>
    <d v="2024-11-29T00:00:00"/>
    <s v="ACHCP"/>
    <n v="618103"/>
    <s v="Frais de péage et de parking"/>
    <s v="Frais péage véhicule KEVIN Pkou-Savè"/>
    <x v="2"/>
    <n v="1000"/>
  </r>
  <r>
    <x v="10"/>
    <d v="2024-11-29T00:00:00"/>
    <s v="ACHCP"/>
    <n v="618103"/>
    <s v="Frais de péage et de parking"/>
    <s v="Frais péages véhicule EVINA Pkou Savè"/>
    <x v="2"/>
    <n v="1000"/>
  </r>
  <r>
    <x v="10"/>
    <d v="2024-11-29T00:00:00"/>
    <s v="ACHC"/>
    <n v="631700"/>
    <s v="Frais sur instruments monnaie électronique"/>
    <s v="Frais sur paiement carte de sejour Jean-Bosco"/>
    <x v="31"/>
    <n v="1000"/>
  </r>
  <r>
    <x v="10"/>
    <d v="2024-11-29T00:00:00"/>
    <s v="ACHCP"/>
    <n v="638400"/>
    <s v="Frais de mission"/>
    <s v="Mission BOUKARI conduire Mr kevin 29/11/2024"/>
    <x v="14"/>
    <n v="25000"/>
  </r>
  <r>
    <x v="10"/>
    <d v="2024-11-29T00:00:00"/>
    <s v="ACHC"/>
    <n v="632500"/>
    <s v="Frais d'acte et de contentieux"/>
    <s v="Renouvellemnt carte de séjour JEAN BOSCO"/>
    <x v="31"/>
    <n v="100000"/>
  </r>
  <r>
    <x v="10"/>
    <d v="2024-11-30T00:00:00"/>
    <s v="ACHCP"/>
    <n v="618103"/>
    <s v="Frais de péage et de parking"/>
    <s v="Frais de péage véhicule Jean Bosco"/>
    <x v="2"/>
    <n v="1000"/>
  </r>
  <r>
    <x v="10"/>
    <d v="2024-11-30T00:00:00"/>
    <s v="ACHCP"/>
    <n v="618103"/>
    <s v="Frais de péage et de parking"/>
    <s v="Frais péages véhicule EVINA Savè-Pkou"/>
    <x v="2"/>
    <n v="1000"/>
  </r>
  <r>
    <x v="11"/>
    <d v="2024-12-01T00:00:00"/>
    <s v="ACHCP"/>
    <n v="618103"/>
    <s v="Frais de péage et de parking"/>
    <s v="Frais péage véhicule KEVIN Savè-Pkou"/>
    <x v="2"/>
    <n v="1000"/>
  </r>
  <r>
    <x v="11"/>
    <d v="2024-12-02T00:00:00"/>
    <s v="ACHC"/>
    <n v="605500"/>
    <s v="Fournitures de bureau non stockables"/>
    <s v="Achat de logiciel adobe acrobat et project 2024 pour Mr Pascal"/>
    <x v="13"/>
    <n v="50000"/>
  </r>
  <r>
    <x v="11"/>
    <d v="2024-12-02T00:00:00"/>
    <s v="PREST-B"/>
    <n v="632400"/>
    <s v="Honoraires des professions réglémentées"/>
    <s v="Assistance AUDIFISC avance demarra comptabilité analytiqu d'exploit chez ADEOTI"/>
    <x v="61"/>
    <n v="3810000"/>
  </r>
  <r>
    <x v="11"/>
    <d v="2024-12-02T00:00:00"/>
    <s v="ACHC"/>
    <n v="616000"/>
    <s v="Transport de plis"/>
    <s v="Frais d'envoie de chèque à Parakou (chèque OLELE villa Nati)"/>
    <x v="36"/>
    <n v="1695"/>
  </r>
  <r>
    <x v="11"/>
    <d v="2024-12-02T00:00:00"/>
    <s v="PREST-CP"/>
    <n v="605700"/>
    <s v="Achat de prestations de services"/>
    <s v="Impression couleur papier A3 pour Kévin"/>
    <x v="13"/>
    <n v="8000"/>
  </r>
  <r>
    <x v="11"/>
    <d v="2024-12-02T00:00:00"/>
    <s v="ACHCP"/>
    <n v="638400"/>
    <s v="Frais de mission"/>
    <s v="Mission BOUKARI conduire KEVIN BOHICON"/>
    <x v="14"/>
    <n v="25000"/>
  </r>
  <r>
    <x v="11"/>
    <d v="2024-12-02T00:00:00"/>
    <s v="ACHCP"/>
    <n v="638400"/>
    <s v="Frais de mission"/>
    <s v="Mission BOUKARI conduire KEVIN le 03 au 04/12/2024"/>
    <x v="14"/>
    <n v="25000"/>
  </r>
  <r>
    <x v="11"/>
    <d v="2024-12-02T00:00:00"/>
    <s v="ACHCP"/>
    <n v="638400"/>
    <s v="Frais de mission"/>
    <s v="Mission KEVIN à BOHICON reunion exploitation"/>
    <x v="15"/>
    <n v="40000"/>
  </r>
  <r>
    <x v="11"/>
    <d v="2024-12-02T00:00:00"/>
    <s v="ACHCP"/>
    <n v="638400"/>
    <s v="Frais de mission"/>
    <s v="Mission KEVIN le 03 au 04/12/2024 à BOHICON reunion d'exploitation"/>
    <x v="15"/>
    <n v="40000"/>
  </r>
  <r>
    <x v="11"/>
    <d v="2024-12-02T00:00:00"/>
    <s v="CAIP"/>
    <n v="658800"/>
    <s v="Autres charges diverses"/>
    <s v="Rglt frais d'électricité octobre 2024 Bureau Parakou"/>
    <x v="8"/>
    <n v="6"/>
  </r>
  <r>
    <x v="11"/>
    <d v="2024-12-03T00:00:00"/>
    <s v="ACHCP"/>
    <n v="628800"/>
    <s v="Autres frais de telecommunication"/>
    <s v="Activation forfait internet AREL"/>
    <x v="6"/>
    <n v="14900"/>
  </r>
  <r>
    <x v="11"/>
    <d v="2024-12-03T00:00:00"/>
    <s v="ACHCP"/>
    <n v="628800"/>
    <s v="Autres frais de telecommunication"/>
    <s v="Activation forfait internet EVINA"/>
    <x v="6"/>
    <n v="15100"/>
  </r>
  <r>
    <x v="11"/>
    <d v="2024-12-03T00:00:00"/>
    <s v="ACHCP"/>
    <n v="628800"/>
    <s v="Autres frais de telecommunication"/>
    <s v="Activation forfait internet HERMINE"/>
    <x v="6"/>
    <n v="14900"/>
  </r>
  <r>
    <x v="11"/>
    <d v="2024-12-03T00:00:00"/>
    <s v="ACHCP"/>
    <n v="628800"/>
    <s v="Autres frais de telecommunication"/>
    <s v="Activation forfait internet JEAN BOSCO"/>
    <x v="6"/>
    <n v="14900"/>
  </r>
  <r>
    <x v="11"/>
    <d v="2024-12-03T00:00:00"/>
    <s v="ACHCP"/>
    <n v="628800"/>
    <s v="Autres frais de telecommunication"/>
    <s v="Activation forfait internet KEVIN"/>
    <x v="6"/>
    <n v="14900"/>
  </r>
  <r>
    <x v="11"/>
    <d v="2024-12-03T00:00:00"/>
    <s v="PREST-B"/>
    <n v="605700"/>
    <s v="Achat de prestations de services"/>
    <s v="Fact MSA décembre 2024 Bureau Pkou"/>
    <x v="4"/>
    <n v="240000"/>
  </r>
  <r>
    <x v="11"/>
    <d v="2024-12-03T00:00:00"/>
    <s v="PREST-B"/>
    <n v="605700"/>
    <s v="Achat de prestations de services"/>
    <s v="Fact MSA décembre 2024 Villa NAtitingou"/>
    <x v="60"/>
    <n v="240000"/>
  </r>
  <r>
    <x v="11"/>
    <d v="2024-12-04T00:00:00"/>
    <s v="ACHCP"/>
    <n v="618103"/>
    <s v="Frais de péage et de parking"/>
    <s v="Frais péages véhicule EVINA Ndali-Djougou"/>
    <x v="2"/>
    <n v="1000"/>
  </r>
  <r>
    <x v="11"/>
    <d v="2024-12-04T00:00:00"/>
    <s v="ACHCP"/>
    <n v="618103"/>
    <s v="Frais de péage et de parking"/>
    <s v="Frais péages véhicule EVINA Pkou-djougou"/>
    <x v="2"/>
    <n v="1000"/>
  </r>
  <r>
    <x v="11"/>
    <d v="2024-12-05T00:00:00"/>
    <s v="ACHCP"/>
    <n v="618103"/>
    <s v="Frais de péage et de parking"/>
    <s v="Frais péage véhicule KEVIN Pkou-Savè"/>
    <x v="2"/>
    <n v="1000"/>
  </r>
  <r>
    <x v="11"/>
    <d v="2024-12-05T00:00:00"/>
    <s v="ACHCP"/>
    <n v="618103"/>
    <s v="Frais de péage et de parking"/>
    <s v="Frais péage véhicule KEVIN Savè-Pkou"/>
    <x v="2"/>
    <n v="1000"/>
  </r>
  <r>
    <x v="11"/>
    <d v="2024-12-05T00:00:00"/>
    <s v="ACHCP"/>
    <n v="618103"/>
    <s v="Frais de péage et de parking"/>
    <s v="Frais péages véhicule Jean Bosco"/>
    <x v="2"/>
    <n v="500"/>
  </r>
  <r>
    <x v="11"/>
    <d v="2024-12-05T00:00:00"/>
    <s v="ACHCP"/>
    <n v="618103"/>
    <s v="Frais de péage et de parking"/>
    <s v="Frais péages véhicule Jean Bosco"/>
    <x v="2"/>
    <n v="500"/>
  </r>
  <r>
    <x v="11"/>
    <d v="2024-12-05T00:00:00"/>
    <s v="ACHCP"/>
    <n v="618103"/>
    <s v="Frais de péage et de parking"/>
    <s v="Frais péages véhicule Jean Bosco Ndali-Pkou"/>
    <x v="2"/>
    <n v="1000"/>
  </r>
  <r>
    <x v="11"/>
    <d v="2024-12-05T00:00:00"/>
    <s v="ACHCP"/>
    <n v="618103"/>
    <s v="Frais de péage et de parking"/>
    <s v="Frais péages véhicule Jean Bosco Pkou-Ndali"/>
    <x v="2"/>
    <n v="1000"/>
  </r>
  <r>
    <x v="11"/>
    <d v="2024-12-06T00:00:00"/>
    <s v="ACHC"/>
    <n v="638300"/>
    <s v="Réceptions"/>
    <s v="Achat de divers pour cocktail reunion ADEOTI 06/12/2024"/>
    <x v="2"/>
    <n v="3390"/>
  </r>
  <r>
    <x v="11"/>
    <d v="2024-12-06T00:00:00"/>
    <s v="ACHCP"/>
    <n v="638300"/>
    <s v="Réceptions"/>
    <s v="Achat de divers reunion ADEOTI du 06/12/2024"/>
    <x v="2"/>
    <n v="23150"/>
  </r>
  <r>
    <x v="11"/>
    <d v="2024-12-06T00:00:00"/>
    <s v="ACHCP"/>
    <n v="638300"/>
    <s v="Réceptions"/>
    <s v="Achat de divers reunion ADEOTI du 06/12/2024"/>
    <x v="2"/>
    <n v="6050"/>
  </r>
  <r>
    <x v="11"/>
    <d v="2024-12-06T00:00:00"/>
    <s v="ACHC"/>
    <n v="638300"/>
    <s v="Réceptions"/>
    <s v="Achat de viennoiserie collation reunion ADEOTI au siège le 06/12/2024"/>
    <x v="2"/>
    <n v="9500"/>
  </r>
  <r>
    <x v="11"/>
    <d v="2024-12-06T00:00:00"/>
    <s v="ACHCP"/>
    <n v="618103"/>
    <s v="Frais de péage et de parking"/>
    <s v="Frais péages véhicule Jean Bosco Djougou-Ndali"/>
    <x v="2"/>
    <n v="1000"/>
  </r>
  <r>
    <x v="11"/>
    <d v="2024-12-06T00:00:00"/>
    <s v="ACHCP"/>
    <n v="618103"/>
    <s v="Frais de péage et de parking"/>
    <s v="Frais péages véhicule Jean Bosco Nati-Djougou"/>
    <x v="2"/>
    <n v="1000"/>
  </r>
  <r>
    <x v="11"/>
    <d v="2024-12-10T00:00:00"/>
    <s v="ACHC"/>
    <n v="605101"/>
    <s v="EAU EMBALLE"/>
    <s v="Achat divers reunion ADEOTI (eau minéral FIFA 0.5L"/>
    <x v="2"/>
    <n v="10169"/>
  </r>
  <r>
    <x v="11"/>
    <d v="2024-12-10T00:00:00"/>
    <s v="ACHC"/>
    <n v="618100"/>
    <s v="Voyages et deplacement"/>
    <s v="Envoie de chèque d'approv caisse Pkou"/>
    <x v="36"/>
    <n v="1695"/>
  </r>
  <r>
    <x v="11"/>
    <d v="2024-12-10T00:00:00"/>
    <s v="ACHCP"/>
    <n v="618103"/>
    <s v="Frais de péage et de parking"/>
    <s v="Frais péages véhicule Jean Bosco"/>
    <x v="2"/>
    <n v="500"/>
  </r>
  <r>
    <x v="11"/>
    <d v="2024-12-10T00:00:00"/>
    <s v="ACHCP"/>
    <n v="618103"/>
    <s v="Frais de péage et de parking"/>
    <s v="Frais péages véhicule Jean Bosco"/>
    <x v="2"/>
    <n v="500"/>
  </r>
  <r>
    <x v="11"/>
    <d v="2024-12-10T00:00:00"/>
    <s v="ACHCP"/>
    <n v="618103"/>
    <s v="Frais de péage et de parking"/>
    <s v="Frais péages véhicule Jean Bosco Ndali-Pkou"/>
    <x v="2"/>
    <n v="1000"/>
  </r>
  <r>
    <x v="11"/>
    <d v="2024-12-10T00:00:00"/>
    <s v="ACHCP"/>
    <n v="618103"/>
    <s v="Frais de péage et de parking"/>
    <s v="Frais péages véhicule Jean Bosco Pkou-N'dali"/>
    <x v="2"/>
    <n v="1000"/>
  </r>
  <r>
    <x v="11"/>
    <d v="2024-12-11T00:00:00"/>
    <s v="ACHCP"/>
    <n v="605500"/>
    <s v="Fournitures de bureau non stockables"/>
    <s v="Achat de cartoche d'encre noire 216A Bureau Parakou"/>
    <x v="13"/>
    <n v="55000"/>
  </r>
  <r>
    <x v="11"/>
    <d v="2024-12-11T00:00:00"/>
    <s v="REM"/>
    <n v="632700"/>
    <s v="Rémunération des autres prestataires de service"/>
    <s v="Réunération JEAN BOSCO Décembre 2024"/>
    <x v="17"/>
    <n v="1939900"/>
  </r>
  <r>
    <x v="11"/>
    <d v="2024-12-12T00:00:00"/>
    <s v="REM"/>
    <n v="632700"/>
    <s v="Rémunération des autres prestataires de service"/>
    <s v="Réunération EVINA Décembre 2024"/>
    <x v="20"/>
    <n v="2042000"/>
  </r>
  <r>
    <x v="11"/>
    <d v="2024-12-12T00:00:00"/>
    <s v="REM"/>
    <n v="632700"/>
    <s v="Rémunération des autres prestataires de service"/>
    <s v="Réunération GEPI GUIDI Décembre 2024"/>
    <x v="23"/>
    <n v="3165100"/>
  </r>
  <r>
    <x v="11"/>
    <d v="2024-12-16T00:00:00"/>
    <s v="PREST-CP"/>
    <n v="605700"/>
    <s v="Achat de prestations de services"/>
    <s v="Fact ramassage ordures décembre bureau"/>
    <x v="5"/>
    <n v="5000"/>
  </r>
  <r>
    <x v="11"/>
    <d v="2024-12-17T00:00:00"/>
    <s v="ACHCP"/>
    <n v="605600"/>
    <s v="Achat de petit matériel et outillage"/>
    <s v="Achat de poubelle et cache nez médical"/>
    <x v="58"/>
    <n v="74500"/>
  </r>
  <r>
    <x v="11"/>
    <d v="2024-12-17T00:00:00"/>
    <s v="ACHCP"/>
    <n v="628800"/>
    <s v="Autres frais de telecommunication"/>
    <s v="Activation forfait internet Arel"/>
    <x v="6"/>
    <n v="14900"/>
  </r>
  <r>
    <x v="11"/>
    <d v="2024-12-17T00:00:00"/>
    <s v="ACHCP"/>
    <n v="628800"/>
    <s v="Autres frais de telecommunication"/>
    <s v="Activation forfait internet EVINA"/>
    <x v="6"/>
    <n v="15100"/>
  </r>
  <r>
    <x v="11"/>
    <d v="2024-12-17T00:00:00"/>
    <s v="ACHCP"/>
    <n v="628800"/>
    <s v="Autres frais de telecommunication"/>
    <s v="Activation forfait internet Hermine"/>
    <x v="6"/>
    <n v="14900"/>
  </r>
  <r>
    <x v="11"/>
    <d v="2024-12-17T00:00:00"/>
    <s v="ACHCP"/>
    <n v="628800"/>
    <s v="Autres frais de telecommunication"/>
    <s v="Activation forfait internet Jean Bosco"/>
    <x v="6"/>
    <n v="14900"/>
  </r>
  <r>
    <x v="11"/>
    <d v="2024-12-17T00:00:00"/>
    <s v="ACHCP"/>
    <n v="628800"/>
    <s v="Autres frais de telecommunication"/>
    <s v="Activation forfait internet KEVIN"/>
    <x v="6"/>
    <n v="14900"/>
  </r>
  <r>
    <x v="11"/>
    <d v="2024-12-17T00:00:00"/>
    <s v="ACHCP"/>
    <n v="638400"/>
    <s v="Frais de mission"/>
    <s v="Frais mission EVINA départ congé de fin d'année"/>
    <x v="15"/>
    <n v="40000"/>
  </r>
  <r>
    <x v="11"/>
    <d v="2024-12-17T00:00:00"/>
    <s v="ACHCP"/>
    <n v="618103"/>
    <s v="Frais de péage et de parking"/>
    <s v="Frais péage véhicule Jean Bosco Djougou -Nati"/>
    <x v="2"/>
    <n v="1000"/>
  </r>
  <r>
    <x v="11"/>
    <d v="2024-12-17T00:00:00"/>
    <s v="ACHCP"/>
    <n v="618103"/>
    <s v="Frais de péage et de parking"/>
    <s v="Frais péage véhicule Jean Bosco Nati-Djougou"/>
    <x v="2"/>
    <n v="1000"/>
  </r>
  <r>
    <x v="11"/>
    <d v="2024-12-17T00:00:00"/>
    <s v="ACHCP"/>
    <n v="618103"/>
    <s v="Frais de péage et de parking"/>
    <s v="Frais péage véhicule Kévin"/>
    <x v="2"/>
    <n v="500"/>
  </r>
  <r>
    <x v="11"/>
    <d v="2024-12-17T00:00:00"/>
    <s v="ACHCP"/>
    <n v="618103"/>
    <s v="Frais de péage et de parking"/>
    <s v="Frais péage véhicule Kévin"/>
    <x v="2"/>
    <n v="500"/>
  </r>
  <r>
    <x v="11"/>
    <d v="2024-12-17T00:00:00"/>
    <s v="ACHCP"/>
    <n v="618103"/>
    <s v="Frais de péage et de parking"/>
    <s v="Frais péage véhicule Kévin Ndali-Pkou"/>
    <x v="2"/>
    <n v="1000"/>
  </r>
  <r>
    <x v="11"/>
    <d v="2024-12-17T00:00:00"/>
    <s v="ACHCP"/>
    <n v="618103"/>
    <s v="Frais de péage et de parking"/>
    <s v="Frais péage véhicule Kévin Pkou Ndali"/>
    <x v="2"/>
    <n v="1000"/>
  </r>
  <r>
    <x v="11"/>
    <d v="2024-12-17T00:00:00"/>
    <s v="ACHCP"/>
    <n v="638400"/>
    <s v="Frais de mission"/>
    <s v="Mission Jeannot conduire Mr EVINA du 21 au 22/12/2024"/>
    <x v="14"/>
    <n v="25000"/>
  </r>
  <r>
    <x v="11"/>
    <d v="2024-12-17T00:00:00"/>
    <s v="PREST-CP"/>
    <n v="605700"/>
    <s v="Achat de prestations de services"/>
    <s v="Ralaisatio badge cachet et logo sur Gilet"/>
    <x v="13"/>
    <n v="94750"/>
  </r>
  <r>
    <x v="11"/>
    <d v="2024-12-17T00:00:00"/>
    <s v="REM"/>
    <n v="632700"/>
    <s v="Rémunération des autres prestataires de service"/>
    <s v="Rémunération REBECA décembre 2024"/>
    <x v="5"/>
    <n v="54737"/>
  </r>
  <r>
    <x v="11"/>
    <d v="2024-12-17T00:00:00"/>
    <s v="CAIP"/>
    <n v="658800"/>
    <s v="Autres charges diverses"/>
    <s v="Rglt facture SBEE octobre 2024 appart EVINA"/>
    <x v="37"/>
    <n v="2"/>
  </r>
  <r>
    <x v="11"/>
    <d v="2024-12-18T00:00:00"/>
    <s v="ACHCP"/>
    <n v="605600"/>
    <s v="Achat de petit matériel et outillage"/>
    <s v="Achat d'allumette pour la Villa de Nati"/>
    <x v="58"/>
    <n v="500"/>
  </r>
  <r>
    <x v="11"/>
    <d v="2024-12-18T00:00:00"/>
    <s v="ACHC"/>
    <n v="628100"/>
    <s v="Frais de telephone"/>
    <s v="Achat de crédit appel portable DO"/>
    <x v="6"/>
    <n v="12712"/>
  </r>
  <r>
    <x v="11"/>
    <d v="2024-12-18T00:00:00"/>
    <s v="ACHCP"/>
    <n v="605600"/>
    <s v="Achat de petit matériel et outillage"/>
    <s v="Achat de detenteur gaz et tuyaux villa Nati"/>
    <x v="39"/>
    <n v="4237"/>
  </r>
  <r>
    <x v="11"/>
    <d v="2024-12-18T00:00:00"/>
    <s v="ACHCP"/>
    <n v="638300"/>
    <s v="Réceptions"/>
    <s v="Achat de divers pour la Villa de Nati"/>
    <x v="2"/>
    <n v="9723"/>
  </r>
  <r>
    <x v="11"/>
    <d v="2024-12-18T00:00:00"/>
    <s v="ACHCP"/>
    <n v="618103"/>
    <s v="Frais de péage et de parking"/>
    <s v="Frais péage véhicule Kévin Djougou Nati"/>
    <x v="2"/>
    <n v="1000"/>
  </r>
  <r>
    <x v="11"/>
    <d v="2024-12-18T00:00:00"/>
    <s v="ACHCP"/>
    <n v="618103"/>
    <s v="Frais de péage et de parking"/>
    <s v="Frais péages véhicule EVINA Ndali-Djougou"/>
    <x v="2"/>
    <n v="1000"/>
  </r>
  <r>
    <x v="11"/>
    <d v="2024-12-18T00:00:00"/>
    <s v="ACHCP"/>
    <n v="618103"/>
    <s v="Frais de péage et de parking"/>
    <s v="Frais péages véhicule EVINA Pkou-Ndali"/>
    <x v="2"/>
    <n v="1000"/>
  </r>
  <r>
    <x v="11"/>
    <d v="2024-12-18T00:00:00"/>
    <s v="CAIP"/>
    <n v="658800"/>
    <s v="Autres charges diverses"/>
    <s v="Rglt factuire SONEBseptembre 2024 Bureau Parakou"/>
    <x v="8"/>
    <n v="3"/>
  </r>
  <r>
    <x v="11"/>
    <d v="2024-12-19T00:00:00"/>
    <s v="ACHCP"/>
    <n v="638300"/>
    <s v="Réceptions"/>
    <s v="Achat de friandises reunion du19//12/24"/>
    <x v="2"/>
    <n v="3200"/>
  </r>
  <r>
    <x v="11"/>
    <d v="2024-12-19T00:00:00"/>
    <s v="PREST-B"/>
    <n v="624200"/>
    <s v="Entretiens et réparation des biens mobiliers"/>
    <s v="Fact CFAO entretien véhicule EVINA CD1463 RB"/>
    <x v="32"/>
    <n v="50848"/>
  </r>
  <r>
    <x v="11"/>
    <d v="2024-12-19T00:00:00"/>
    <s v="ACHCP"/>
    <n v="605200"/>
    <s v="SBEE"/>
    <s v="Fact SBEE appart EVINA NOV 2024"/>
    <x v="37"/>
    <n v="31977"/>
  </r>
  <r>
    <x v="11"/>
    <d v="2024-12-19T00:00:00"/>
    <s v="ACHCP"/>
    <n v="605200"/>
    <s v="SBEE"/>
    <s v="Fact SBEE Novemb bureau Pkou"/>
    <x v="38"/>
    <n v="93386"/>
  </r>
  <r>
    <x v="11"/>
    <d v="2024-12-19T00:00:00"/>
    <s v="ACHCP"/>
    <n v="618103"/>
    <s v="Frais de péage et de parking"/>
    <s v="Frais péage véhicule Jean Bosco"/>
    <x v="2"/>
    <n v="500"/>
  </r>
  <r>
    <x v="11"/>
    <d v="2024-12-19T00:00:00"/>
    <s v="ACHCP"/>
    <n v="618103"/>
    <s v="Frais de péage et de parking"/>
    <s v="Frais péage véhicule Jean Bosco"/>
    <x v="2"/>
    <n v="500"/>
  </r>
  <r>
    <x v="11"/>
    <d v="2024-12-19T00:00:00"/>
    <s v="ACHCP"/>
    <n v="618103"/>
    <s v="Frais de péage et de parking"/>
    <s v="Frais péage véhicule Jean Bosco Ndali-Pkou"/>
    <x v="2"/>
    <n v="1000"/>
  </r>
  <r>
    <x v="11"/>
    <d v="2024-12-19T00:00:00"/>
    <s v="ACHCP"/>
    <n v="618103"/>
    <s v="Frais de péage et de parking"/>
    <s v="Frais péage véhicule Jean Bosco Pkou-Ndali"/>
    <x v="2"/>
    <n v="1000"/>
  </r>
  <r>
    <x v="11"/>
    <d v="2024-12-19T00:00:00"/>
    <s v="ACHCP"/>
    <n v="618103"/>
    <s v="Frais de péage et de parking"/>
    <s v="Frais péage véhicule Kévin Nati-Djougou"/>
    <x v="2"/>
    <n v="1000"/>
  </r>
  <r>
    <x v="11"/>
    <d v="2024-12-19T00:00:00"/>
    <s v="ACHCP"/>
    <n v="638400"/>
    <s v="Frais de mission"/>
    <s v="Mission BOUKARI conduire Mme Odette et son équipe sur Cotonou inventaire SDP"/>
    <x v="14"/>
    <n v="25000"/>
  </r>
  <r>
    <x v="11"/>
    <d v="2024-12-19T00:00:00"/>
    <s v="CAIP"/>
    <n v="658800"/>
    <s v="Autres charges diverses"/>
    <s v="Rglt facture SONEB Août Septembre Octobre appartement EVINA"/>
    <x v="9"/>
    <n v="19"/>
  </r>
  <r>
    <x v="11"/>
    <d v="2024-12-20T00:00:00"/>
    <s v="ACHC"/>
    <n v="638300"/>
    <s v="Réceptions"/>
    <s v="Achat de jus reunion ADEOTI 06/12/2024"/>
    <x v="2"/>
    <n v="19322"/>
  </r>
  <r>
    <x v="11"/>
    <d v="2024-12-20T00:00:00"/>
    <s v="REM"/>
    <n v="637200"/>
    <s v="Personnel détaché ou prêté à l'entité"/>
    <s v="Allocations et primes HERMINE déc 2024"/>
    <x v="27"/>
    <n v="350000"/>
  </r>
  <r>
    <x v="11"/>
    <d v="2024-12-20T00:00:00"/>
    <s v="REM"/>
    <n v="664100"/>
    <s v="Charges sociales sur rémunération du personnel na"/>
    <s v="CNSS Salaire  AREL décembre 2024"/>
    <x v="53"/>
    <n v="108511"/>
  </r>
  <r>
    <x v="11"/>
    <d v="2024-12-20T00:00:00"/>
    <s v="REM"/>
    <n v="664100"/>
    <s v="Charges sociales sur rémunération du personnel na"/>
    <s v="CNSS Salaire ANAMA décembre 2024"/>
    <x v="53"/>
    <n v="10465"/>
  </r>
  <r>
    <x v="11"/>
    <d v="2024-12-20T00:00:00"/>
    <s v="REM"/>
    <n v="664100"/>
    <s v="Charges sociales sur rémunération du personnel na"/>
    <s v="CNSS Salaire BOUKARI Décembre 2024"/>
    <x v="53"/>
    <n v="24773"/>
  </r>
  <r>
    <x v="11"/>
    <d v="2024-12-20T00:00:00"/>
    <s v="REM"/>
    <n v="664100"/>
    <s v="Charges sociales sur rémunération du personnel na"/>
    <s v="CNSS Salaire DATCHE Décembre 2024"/>
    <x v="53"/>
    <n v="24773"/>
  </r>
  <r>
    <x v="11"/>
    <d v="2024-12-20T00:00:00"/>
    <s v="REM"/>
    <n v="664100"/>
    <s v="Charges sociales sur rémunération du personnel na"/>
    <s v="CNSS Salaire DJIWA Décembre 2024"/>
    <x v="53"/>
    <n v="24773"/>
  </r>
  <r>
    <x v="11"/>
    <d v="2024-12-20T00:00:00"/>
    <s v="REM"/>
    <n v="664100"/>
    <s v="Charges sociales sur rémunération du personnel na"/>
    <s v="CNSS Salaire JEANNOT décembre 2024"/>
    <x v="53"/>
    <n v="24773"/>
  </r>
  <r>
    <x v="11"/>
    <d v="2024-12-20T00:00:00"/>
    <s v="REM"/>
    <n v="664100"/>
    <s v="Charges sociales sur rémunération du personnel na"/>
    <s v="CNSS Salaire KEVIN Décembre 2024"/>
    <x v="53"/>
    <n v="108511"/>
  </r>
  <r>
    <x v="11"/>
    <d v="2024-12-20T00:00:00"/>
    <s v="REM"/>
    <n v="664100"/>
    <s v="Charges sociales sur rémunération du personnel na"/>
    <s v="CNSS Salaire TOVIHO Décembre 2024"/>
    <x v="53"/>
    <n v="24773"/>
  </r>
  <r>
    <x v="11"/>
    <d v="2024-12-20T00:00:00"/>
    <s v="PREST-CP"/>
    <n v="605700"/>
    <s v="Achat de prestations de services"/>
    <s v="Livraison de bouchons d'oreilles bureau Parakou"/>
    <x v="13"/>
    <n v="45000"/>
  </r>
  <r>
    <x v="11"/>
    <d v="2024-12-20T00:00:00"/>
    <s v="REM"/>
    <n v="663800"/>
    <s v="Prime de chantier"/>
    <s v="Prime chantier AREL décembre 2024"/>
    <x v="25"/>
    <n v="100000"/>
  </r>
  <r>
    <x v="11"/>
    <d v="2024-12-20T00:00:00"/>
    <s v="REM"/>
    <n v="663800"/>
    <s v="Prime de chantier"/>
    <s v="Prime chantier KEVIN Décembre 2024"/>
    <x v="28"/>
    <n v="100000"/>
  </r>
  <r>
    <x v="11"/>
    <d v="2024-12-20T00:00:00"/>
    <s v="REM"/>
    <n v="663100"/>
    <s v="Indemnité de logement"/>
    <s v="Prime logement AREL décembre 2024"/>
    <x v="25"/>
    <n v="50000"/>
  </r>
  <r>
    <x v="11"/>
    <d v="2024-12-20T00:00:00"/>
    <s v="REM"/>
    <n v="663100"/>
    <s v="Indemnité de logement"/>
    <s v="Prime logement KEVIN Décembre 2024"/>
    <x v="28"/>
    <n v="50000"/>
  </r>
  <r>
    <x v="11"/>
    <d v="2024-12-20T00:00:00"/>
    <s v="REM"/>
    <n v="637200"/>
    <s v="Personnel détaché ou prêté à l'entité"/>
    <s v="Primes IBRAHIM  décembre  2024"/>
    <x v="54"/>
    <n v="100000"/>
  </r>
  <r>
    <x v="11"/>
    <d v="2024-12-20T00:00:00"/>
    <s v="REM"/>
    <n v="661100"/>
    <s v="Rémunération personnel permanent"/>
    <s v="Salaire ANAMA décembre 2024"/>
    <x v="5"/>
    <n v="53942"/>
  </r>
  <r>
    <x v="11"/>
    <d v="2024-12-20T00:00:00"/>
    <s v="REM"/>
    <n v="661100"/>
    <s v="Rémunération personnel permanent"/>
    <s v="Salaire AREL décembre 2024"/>
    <x v="25"/>
    <n v="409336"/>
  </r>
  <r>
    <x v="11"/>
    <d v="2024-12-20T00:00:00"/>
    <s v="REM"/>
    <n v="661100"/>
    <s v="Rémunération personnel permanent"/>
    <s v="Salaire BOUKARI Décembre 2024"/>
    <x v="21"/>
    <n v="127697"/>
  </r>
  <r>
    <x v="11"/>
    <d v="2024-12-20T00:00:00"/>
    <s v="REM"/>
    <n v="661100"/>
    <s v="Rémunération personnel permanent"/>
    <s v="Salaire DATCHE Décembre 2024"/>
    <x v="22"/>
    <n v="127697"/>
  </r>
  <r>
    <x v="11"/>
    <d v="2024-12-20T00:00:00"/>
    <s v="REM"/>
    <n v="661100"/>
    <s v="Rémunération personnel permanent"/>
    <s v="Salaire JEANNOT décembre 2024"/>
    <x v="24"/>
    <n v="127697"/>
  </r>
  <r>
    <x v="11"/>
    <d v="2024-12-20T00:00:00"/>
    <s v="REM"/>
    <n v="661100"/>
    <s v="Rémunération personnel permanent"/>
    <s v="Salaire KEVIN Décembre 2024"/>
    <x v="28"/>
    <n v="409336"/>
  </r>
  <r>
    <x v="11"/>
    <d v="2024-12-20T00:00:00"/>
    <s v="REM"/>
    <n v="661100"/>
    <s v="Rémunération personnel permanent"/>
    <s v="Salaire TOVIHO Décembre 2024"/>
    <x v="33"/>
    <n v="127697"/>
  </r>
  <r>
    <x v="11"/>
    <d v="2024-12-20T00:00:00"/>
    <s v="REM"/>
    <n v="641300"/>
    <s v="Taxes sur appointements salaires"/>
    <s v="VPS Salaire  AREL décembre 2024"/>
    <x v="53"/>
    <n v="22373"/>
  </r>
  <r>
    <x v="11"/>
    <d v="2024-12-20T00:00:00"/>
    <s v="REM"/>
    <n v="641300"/>
    <s v="Taxes sur appointements salaires"/>
    <s v="VPS Salaire DJIWA Décembre 2024"/>
    <x v="53"/>
    <n v="5108"/>
  </r>
  <r>
    <x v="11"/>
    <d v="2024-12-20T00:00:00"/>
    <s v="REM"/>
    <n v="641300"/>
    <s v="Taxes sur appointements salaires"/>
    <s v="VPS Salaire JEANNOT décembre 2024"/>
    <x v="53"/>
    <n v="5108"/>
  </r>
  <r>
    <x v="11"/>
    <d v="2024-12-20T00:00:00"/>
    <s v="REM"/>
    <n v="641300"/>
    <s v="Taxes sur appointements salaires"/>
    <s v="VPS Salaire KEVIN Décembre 2024"/>
    <x v="53"/>
    <n v="22373"/>
  </r>
  <r>
    <x v="11"/>
    <d v="2024-12-20T00:00:00"/>
    <s v="REM"/>
    <n v="641300"/>
    <s v="Taxes sur appointements salaires"/>
    <s v="VPS Salaire TOVIHO Décembre 2024"/>
    <x v="53"/>
    <n v="5108"/>
  </r>
  <r>
    <x v="11"/>
    <d v="2024-12-21T00:00:00"/>
    <s v="ACHCP"/>
    <n v="618103"/>
    <s v="Frais de péage et de parking"/>
    <s v="Frais de péage véhicule EVINA"/>
    <x v="2"/>
    <n v="1000"/>
  </r>
  <r>
    <x v="11"/>
    <d v="2024-12-23T00:00:00"/>
    <s v="ACHCP"/>
    <n v="618100"/>
    <s v="Voyages et deplacement"/>
    <s v="Frais de déplacement EVINA Douala-Yahoude"/>
    <x v="2"/>
    <n v="7000"/>
  </r>
  <r>
    <x v="11"/>
    <d v="2024-12-23T00:00:00"/>
    <s v="ACHCP"/>
    <n v="638400"/>
    <s v="Frais de mission"/>
    <s v="Frais d'hébergement départ Mr EVINA"/>
    <x v="2"/>
    <n v="15000"/>
  </r>
  <r>
    <x v="11"/>
    <d v="2024-12-24T00:00:00"/>
    <s v="PREST-CP"/>
    <n v="624200"/>
    <s v="Entretiens et réparation des biens mobiliers"/>
    <s v="Achat de plaquette frein arrière et avant + MOD véhicule Kevin"/>
    <x v="32"/>
    <n v="60000"/>
  </r>
  <r>
    <x v="11"/>
    <d v="2024-12-24T00:00:00"/>
    <s v="ACHCP"/>
    <n v="618103"/>
    <s v="Frais de péage et de parking"/>
    <s v="Frais péage véhicule Jean Bosco"/>
    <x v="2"/>
    <n v="500"/>
  </r>
  <r>
    <x v="11"/>
    <d v="2024-12-24T00:00:00"/>
    <s v="ACHCP"/>
    <n v="618103"/>
    <s v="Frais de péage et de parking"/>
    <s v="Frais péage véhicule Jean Bosco"/>
    <x v="2"/>
    <n v="500"/>
  </r>
  <r>
    <x v="11"/>
    <d v="2024-12-24T00:00:00"/>
    <s v="ACHCP"/>
    <n v="618103"/>
    <s v="Frais de péage et de parking"/>
    <s v="Frais péage véhicule Jean Bosco Ndali-Pkou"/>
    <x v="2"/>
    <n v="1000"/>
  </r>
  <r>
    <x v="11"/>
    <d v="2024-12-24T00:00:00"/>
    <s v="ACHCP"/>
    <n v="618103"/>
    <s v="Frais de péage et de parking"/>
    <s v="Frais péage véhicule Jean Bosco Pkou-Ndali"/>
    <x v="2"/>
    <n v="1000"/>
  </r>
  <r>
    <x v="11"/>
    <d v="2024-12-24T00:00:00"/>
    <s v="CAIP"/>
    <n v="658800"/>
    <s v="Autres charges diverses"/>
    <s v="Rglt facture SBEE novembre 2024 bureau Parakou"/>
    <x v="38"/>
    <n v="6"/>
  </r>
  <r>
    <x v="11"/>
    <d v="2024-12-24T00:00:00"/>
    <s v="CAIP"/>
    <n v="658800"/>
    <s v="Autres charges diverses"/>
    <s v="Rglt facture SONEB octobre et novembre"/>
    <x v="8"/>
    <n v="1"/>
  </r>
  <r>
    <x v="11"/>
    <d v="2024-12-27T00:00:00"/>
    <s v="ACHCP"/>
    <n v="618103"/>
    <s v="Frais de péage et de parking"/>
    <s v="Frais péage véhicule Jean Bosco"/>
    <x v="2"/>
    <n v="1000"/>
  </r>
  <r>
    <x v="11"/>
    <d v="2024-12-27T00:00:00"/>
    <s v="ACHCP"/>
    <n v="618103"/>
    <s v="Frais de péage et de parking"/>
    <s v="Frais péage véhicule Jean Bosco"/>
    <x v="2"/>
    <n v="1000"/>
  </r>
  <r>
    <x v="11"/>
    <d v="2024-12-27T00:00:00"/>
    <s v="ACHCP"/>
    <n v="618103"/>
    <s v="Frais de péage et de parking"/>
    <s v="Frais péage véhicule MrKEVIN (Pkou-Savè)"/>
    <x v="2"/>
    <n v="1000"/>
  </r>
  <r>
    <x v="11"/>
    <d v="2024-12-30T00:00:00"/>
    <s v="ACHCP"/>
    <n v="638400"/>
    <s v="Frais de mission"/>
    <s v="Mission BOUKARI conduire Mr Kévin à Cotonou du 30 au 31/12/2024"/>
    <x v="14"/>
    <n v="25000"/>
  </r>
  <r>
    <x v="11"/>
    <d v="2024-12-31T00:00:00"/>
    <s v="ACHCP"/>
    <n v="618100"/>
    <s v="Voyages et deplacement"/>
    <s v="Déplacement BOUKARI retour sur Parakou le 31/12/2024"/>
    <x v="2"/>
    <n v="7000"/>
  </r>
  <r>
    <x v="11"/>
    <d v="2024-12-31T00:00:00"/>
    <s v="LOYER"/>
    <n v="622200"/>
    <s v="Location de bâtiments"/>
    <s v="Loyer décembre 2024-Janvier et février 2025 appart Nati"/>
    <x v="50"/>
    <n v="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F218D8-7A91-4C92-B63B-6D71F333FA10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B34" firstHeaderRow="1" firstDataRow="1" firstDataCol="1"/>
  <pivotFields count="8">
    <pivotField showAll="0">
      <items count="13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t="default"/>
      </items>
    </pivotField>
    <pivotField numFmtId="169" showAll="0"/>
    <pivotField showAll="0"/>
    <pivotField showAll="0"/>
    <pivotField showAll="0"/>
    <pivotField showAll="0"/>
    <pivotField axis="axisRow" showAll="0">
      <items count="63">
        <item x="55"/>
        <item x="61"/>
        <item x="45"/>
        <item x="11"/>
        <item x="47"/>
        <item x="53"/>
        <item x="0"/>
        <item x="12"/>
        <item x="1"/>
        <item x="57"/>
        <item x="18"/>
        <item x="46"/>
        <item x="6"/>
        <item x="49"/>
        <item x="32"/>
        <item x="35"/>
        <item x="42"/>
        <item x="59"/>
        <item x="39"/>
        <item x="13"/>
        <item x="31"/>
        <item x="16"/>
        <item x="14"/>
        <item x="40"/>
        <item x="15"/>
        <item x="36"/>
        <item x="23"/>
        <item x="52"/>
        <item x="19"/>
        <item x="17"/>
        <item x="20"/>
        <item x="2"/>
        <item x="34"/>
        <item x="44"/>
        <item x="7"/>
        <item x="41"/>
        <item x="50"/>
        <item x="48"/>
        <item x="3"/>
        <item x="51"/>
        <item x="4"/>
        <item x="60"/>
        <item x="5"/>
        <item x="58"/>
        <item x="33"/>
        <item x="25"/>
        <item x="26"/>
        <item x="21"/>
        <item x="22"/>
        <item x="24"/>
        <item x="29"/>
        <item x="30"/>
        <item x="27"/>
        <item x="10"/>
        <item x="28"/>
        <item x="43"/>
        <item x="56"/>
        <item x="38"/>
        <item x="37"/>
        <item x="8"/>
        <item x="9"/>
        <item x="54"/>
        <item t="default"/>
      </items>
    </pivotField>
    <pivotField dataField="1" numFmtId="165" showAll="0"/>
  </pivotFields>
  <rowFields count="1">
    <field x="6"/>
  </rowFields>
  <rowItems count="31">
    <i>
      <x v="1"/>
    </i>
    <i>
      <x v="5"/>
    </i>
    <i>
      <x v="12"/>
    </i>
    <i>
      <x v="14"/>
    </i>
    <i>
      <x v="18"/>
    </i>
    <i>
      <x v="19"/>
    </i>
    <i>
      <x v="22"/>
    </i>
    <i>
      <x v="24"/>
    </i>
    <i>
      <x v="25"/>
    </i>
    <i>
      <x v="26"/>
    </i>
    <i>
      <x v="29"/>
    </i>
    <i>
      <x v="30"/>
    </i>
    <i>
      <x v="31"/>
    </i>
    <i>
      <x v="36"/>
    </i>
    <i>
      <x v="40"/>
    </i>
    <i>
      <x v="41"/>
    </i>
    <i>
      <x v="42"/>
    </i>
    <i>
      <x v="43"/>
    </i>
    <i>
      <x v="44"/>
    </i>
    <i>
      <x v="45"/>
    </i>
    <i>
      <x v="47"/>
    </i>
    <i>
      <x v="48"/>
    </i>
    <i>
      <x v="49"/>
    </i>
    <i>
      <x v="52"/>
    </i>
    <i>
      <x v="54"/>
    </i>
    <i>
      <x v="57"/>
    </i>
    <i>
      <x v="58"/>
    </i>
    <i>
      <x v="59"/>
    </i>
    <i>
      <x v="60"/>
    </i>
    <i>
      <x v="61"/>
    </i>
    <i t="grand">
      <x/>
    </i>
  </rowItems>
  <colItems count="1">
    <i/>
  </colItems>
  <dataFields count="1">
    <dataField name="Somme de MONTANT" fld="7" baseField="0" baseItem="0" numFmtId="165"/>
  </dataFields>
  <formats count="6">
    <format dxfId="13">
      <pivotArea collapsedLevelsAreSubtotals="1" fieldPosition="0">
        <references count="1">
          <reference field="6" count="1">
            <x v="44"/>
          </reference>
        </references>
      </pivotArea>
    </format>
    <format dxfId="12">
      <pivotArea dataOnly="0" labelOnly="1" fieldPosition="0">
        <references count="1">
          <reference field="6" count="1">
            <x v="44"/>
          </reference>
        </references>
      </pivotArea>
    </format>
    <format dxfId="11">
      <pivotArea collapsedLevelsAreSubtotals="1" fieldPosition="0">
        <references count="1">
          <reference field="6" count="1">
            <x v="44"/>
          </reference>
        </references>
      </pivotArea>
    </format>
    <format dxfId="10">
      <pivotArea dataOnly="0" labelOnly="1" fieldPosition="0">
        <references count="1">
          <reference field="6" count="1">
            <x v="44"/>
          </reference>
        </references>
      </pivotArea>
    </format>
    <format dxfId="9">
      <pivotArea collapsedLevelsAreSubtotals="1" fieldPosition="0">
        <references count="1">
          <reference field="6" count="1">
            <x v="59"/>
          </reference>
        </references>
      </pivotArea>
    </format>
    <format dxfId="8">
      <pivotArea dataOnly="0" labelOnly="1" fieldPosition="0">
        <references count="1">
          <reference field="6" count="1">
            <x v="5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MOIS1" xr10:uid="{C5011135-9018-49F3-B406-AB76FAD136D8}" sourceName="MOIS">
  <pivotTables>
    <pivotTable tabId="40" name="Tableau croisé dynamique1"/>
  </pivotTables>
  <data>
    <tabular pivotCacheId="452683993">
      <items count="12">
        <i x="0"/>
        <i x="1"/>
        <i x="2"/>
        <i x="3"/>
        <i x="4"/>
        <i x="5"/>
        <i x="6"/>
        <i x="7"/>
        <i x="8"/>
        <i x="9"/>
        <i x="10"/>
        <i x="11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OIS 1" xr10:uid="{F5830841-4E54-44EC-9513-72DD0BA1A4AD}" cache="Segment_MOIS1" caption="MOIS" startItem="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154E13F-C082-4740-A394-B073D41F2F03}" name="Tableau7" displayName="Tableau7" ref="B3:B82" totalsRowShown="0" headerRowDxfId="19" dataDxfId="17" headerRowBorderDxfId="18" tableBorderDxfId="16" totalsRowBorderDxfId="15">
  <autoFilter ref="B3:B82" xr:uid="{F154E13F-C082-4740-A394-B073D41F2F03}"/>
  <sortState xmlns:xlrd2="http://schemas.microsoft.com/office/spreadsheetml/2017/richdata2" ref="B4:B82">
    <sortCondition ref="B3:B82"/>
  </sortState>
  <tableColumns count="1">
    <tableColumn id="1" xr3:uid="{65968B45-C7E9-499C-988B-F317BB0AC1A4}" name="LIGNES BUDGETAIRES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1E3B7E-19BD-4755-B313-F946A2422581}" name="Tableau3" displayName="Tableau3" ref="D2:D14" totalsRowShown="0">
  <autoFilter ref="D2:D14" xr:uid="{731E3B7E-19BD-4755-B313-F946A2422581}"/>
  <tableColumns count="1">
    <tableColumn id="1" xr3:uid="{EB4AF6BC-AAD1-4E88-83FD-00E5EA2AF5F0}" name="MOI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F06CE-76F6-4752-9804-98E76F0B3558}">
  <dimension ref="B2:D82"/>
  <sheetViews>
    <sheetView showGridLines="0" topLeftCell="A61" workbookViewId="0">
      <selection activeCell="B74" sqref="B74"/>
    </sheetView>
  </sheetViews>
  <sheetFormatPr baseColWidth="10" defaultColWidth="11.42578125" defaultRowHeight="15" x14ac:dyDescent="0.25"/>
  <cols>
    <col min="2" max="2" width="80.5703125" bestFit="1" customWidth="1"/>
  </cols>
  <sheetData>
    <row r="2" spans="2:4" x14ac:dyDescent="0.25">
      <c r="D2" t="s">
        <v>102</v>
      </c>
    </row>
    <row r="3" spans="2:4" x14ac:dyDescent="0.25">
      <c r="B3" s="1" t="s">
        <v>2</v>
      </c>
      <c r="D3" t="s">
        <v>209</v>
      </c>
    </row>
    <row r="4" spans="2:4" x14ac:dyDescent="0.25">
      <c r="B4" s="1" t="s">
        <v>66</v>
      </c>
      <c r="D4" t="s">
        <v>210</v>
      </c>
    </row>
    <row r="5" spans="2:4" x14ac:dyDescent="0.25">
      <c r="B5" s="2" t="s">
        <v>200</v>
      </c>
      <c r="D5" t="s">
        <v>211</v>
      </c>
    </row>
    <row r="6" spans="2:4" x14ac:dyDescent="0.25">
      <c r="B6" s="2" t="s">
        <v>67</v>
      </c>
      <c r="D6" t="s">
        <v>212</v>
      </c>
    </row>
    <row r="7" spans="2:4" x14ac:dyDescent="0.25">
      <c r="B7" s="2" t="s">
        <v>32</v>
      </c>
      <c r="D7" t="s">
        <v>213</v>
      </c>
    </row>
    <row r="8" spans="2:4" x14ac:dyDescent="0.25">
      <c r="B8" s="2" t="s">
        <v>20</v>
      </c>
      <c r="D8" t="s">
        <v>214</v>
      </c>
    </row>
    <row r="9" spans="2:4" x14ac:dyDescent="0.25">
      <c r="B9" s="2" t="s">
        <v>68</v>
      </c>
      <c r="D9" t="s">
        <v>215</v>
      </c>
    </row>
    <row r="10" spans="2:4" x14ac:dyDescent="0.25">
      <c r="B10" s="2" t="s">
        <v>69</v>
      </c>
      <c r="D10" t="s">
        <v>216</v>
      </c>
    </row>
    <row r="11" spans="2:4" x14ac:dyDescent="0.25">
      <c r="B11" s="2" t="s">
        <v>70</v>
      </c>
      <c r="D11" t="s">
        <v>217</v>
      </c>
    </row>
    <row r="12" spans="2:4" x14ac:dyDescent="0.25">
      <c r="B12" s="2" t="s">
        <v>17</v>
      </c>
      <c r="D12" t="s">
        <v>218</v>
      </c>
    </row>
    <row r="13" spans="2:4" x14ac:dyDescent="0.25">
      <c r="B13" s="2" t="s">
        <v>18</v>
      </c>
      <c r="D13" t="s">
        <v>219</v>
      </c>
    </row>
    <row r="14" spans="2:4" x14ac:dyDescent="0.25">
      <c r="B14" s="2" t="s">
        <v>19</v>
      </c>
      <c r="D14" t="s">
        <v>220</v>
      </c>
    </row>
    <row r="15" spans="2:4" x14ac:dyDescent="0.25">
      <c r="B15" s="2" t="s">
        <v>71</v>
      </c>
    </row>
    <row r="16" spans="2:4" x14ac:dyDescent="0.25">
      <c r="B16" s="2" t="s">
        <v>16</v>
      </c>
    </row>
    <row r="17" spans="2:2" x14ac:dyDescent="0.25">
      <c r="B17" s="2" t="s">
        <v>72</v>
      </c>
    </row>
    <row r="18" spans="2:2" x14ac:dyDescent="0.25">
      <c r="B18" s="2" t="s">
        <v>34</v>
      </c>
    </row>
    <row r="19" spans="2:2" x14ac:dyDescent="0.25">
      <c r="B19" s="2" t="s">
        <v>73</v>
      </c>
    </row>
    <row r="20" spans="2:2" x14ac:dyDescent="0.25">
      <c r="B20" s="2" t="s">
        <v>39</v>
      </c>
    </row>
    <row r="21" spans="2:2" x14ac:dyDescent="0.25">
      <c r="B21" s="2" t="s">
        <v>40</v>
      </c>
    </row>
    <row r="22" spans="2:2" x14ac:dyDescent="0.25">
      <c r="B22" s="2" t="s">
        <v>203</v>
      </c>
    </row>
    <row r="23" spans="2:2" x14ac:dyDescent="0.25">
      <c r="B23" s="2" t="s">
        <v>223</v>
      </c>
    </row>
    <row r="24" spans="2:2" x14ac:dyDescent="0.25">
      <c r="B24" s="2" t="s">
        <v>8</v>
      </c>
    </row>
    <row r="25" spans="2:2" x14ac:dyDescent="0.25">
      <c r="B25" s="2" t="s">
        <v>7</v>
      </c>
    </row>
    <row r="26" spans="2:2" x14ac:dyDescent="0.25">
      <c r="B26" s="2" t="s">
        <v>74</v>
      </c>
    </row>
    <row r="27" spans="2:2" x14ac:dyDescent="0.25">
      <c r="B27" s="2" t="s">
        <v>181</v>
      </c>
    </row>
    <row r="28" spans="2:2" x14ac:dyDescent="0.25">
      <c r="B28" s="2" t="s">
        <v>64</v>
      </c>
    </row>
    <row r="29" spans="2:2" x14ac:dyDescent="0.25">
      <c r="B29" s="2" t="s">
        <v>65</v>
      </c>
    </row>
    <row r="30" spans="2:2" x14ac:dyDescent="0.25">
      <c r="B30" s="2" t="s">
        <v>62</v>
      </c>
    </row>
    <row r="31" spans="2:2" x14ac:dyDescent="0.25">
      <c r="B31" s="2" t="s">
        <v>63</v>
      </c>
    </row>
    <row r="32" spans="2:2" x14ac:dyDescent="0.25">
      <c r="B32" s="2" t="s">
        <v>31</v>
      </c>
    </row>
    <row r="33" spans="2:2" x14ac:dyDescent="0.25">
      <c r="B33" s="2" t="s">
        <v>197</v>
      </c>
    </row>
    <row r="34" spans="2:2" x14ac:dyDescent="0.25">
      <c r="B34" s="2" t="s">
        <v>191</v>
      </c>
    </row>
    <row r="35" spans="2:2" x14ac:dyDescent="0.25">
      <c r="B35" s="2" t="s">
        <v>190</v>
      </c>
    </row>
    <row r="36" spans="2:2" x14ac:dyDescent="0.25">
      <c r="B36" s="2" t="s">
        <v>198</v>
      </c>
    </row>
    <row r="37" spans="2:2" x14ac:dyDescent="0.25">
      <c r="B37" s="2" t="s">
        <v>199</v>
      </c>
    </row>
    <row r="38" spans="2:2" x14ac:dyDescent="0.25">
      <c r="B38" s="2" t="s">
        <v>75</v>
      </c>
    </row>
    <row r="39" spans="2:2" x14ac:dyDescent="0.25">
      <c r="B39" s="2" t="s">
        <v>35</v>
      </c>
    </row>
    <row r="40" spans="2:2" x14ac:dyDescent="0.25">
      <c r="B40" s="2" t="s">
        <v>36</v>
      </c>
    </row>
    <row r="41" spans="2:2" x14ac:dyDescent="0.25">
      <c r="B41" s="2" t="s">
        <v>37</v>
      </c>
    </row>
    <row r="42" spans="2:2" x14ac:dyDescent="0.25">
      <c r="B42" s="2" t="s">
        <v>38</v>
      </c>
    </row>
    <row r="43" spans="2:2" x14ac:dyDescent="0.25">
      <c r="B43" s="2" t="s">
        <v>76</v>
      </c>
    </row>
    <row r="44" spans="2:2" x14ac:dyDescent="0.25">
      <c r="B44" s="2" t="s">
        <v>77</v>
      </c>
    </row>
    <row r="45" spans="2:2" x14ac:dyDescent="0.25">
      <c r="B45" s="2" t="s">
        <v>205</v>
      </c>
    </row>
    <row r="46" spans="2:2" x14ac:dyDescent="0.25">
      <c r="B46" s="2" t="s">
        <v>78</v>
      </c>
    </row>
    <row r="47" spans="2:2" x14ac:dyDescent="0.25">
      <c r="B47" s="2" t="s">
        <v>29</v>
      </c>
    </row>
    <row r="48" spans="2:2" x14ac:dyDescent="0.25">
      <c r="B48" s="2" t="s">
        <v>27</v>
      </c>
    </row>
    <row r="49" spans="2:2" x14ac:dyDescent="0.25">
      <c r="B49" s="2" t="s">
        <v>28</v>
      </c>
    </row>
    <row r="50" spans="2:2" x14ac:dyDescent="0.25">
      <c r="B50" s="2" t="s">
        <v>26</v>
      </c>
    </row>
    <row r="51" spans="2:2" x14ac:dyDescent="0.25">
      <c r="B51" s="2" t="s">
        <v>204</v>
      </c>
    </row>
    <row r="52" spans="2:2" x14ac:dyDescent="0.25">
      <c r="B52" s="2" t="s">
        <v>79</v>
      </c>
    </row>
    <row r="53" spans="2:2" x14ac:dyDescent="0.25">
      <c r="B53" s="2" t="s">
        <v>54</v>
      </c>
    </row>
    <row r="54" spans="2:2" x14ac:dyDescent="0.25">
      <c r="B54" s="2" t="s">
        <v>183</v>
      </c>
    </row>
    <row r="55" spans="2:2" x14ac:dyDescent="0.25">
      <c r="B55" s="2" t="s">
        <v>186</v>
      </c>
    </row>
    <row r="56" spans="2:2" x14ac:dyDescent="0.25">
      <c r="B56" s="2" t="s">
        <v>192</v>
      </c>
    </row>
    <row r="57" spans="2:2" x14ac:dyDescent="0.25">
      <c r="B57" s="3" t="s">
        <v>196</v>
      </c>
    </row>
    <row r="58" spans="2:2" x14ac:dyDescent="0.25">
      <c r="B58" s="3" t="s">
        <v>187</v>
      </c>
    </row>
    <row r="59" spans="2:2" x14ac:dyDescent="0.25">
      <c r="B59" s="2" t="s">
        <v>188</v>
      </c>
    </row>
    <row r="60" spans="2:2" x14ac:dyDescent="0.25">
      <c r="B60" s="2" t="s">
        <v>189</v>
      </c>
    </row>
    <row r="61" spans="2:2" x14ac:dyDescent="0.25">
      <c r="B61" s="2" t="s">
        <v>195</v>
      </c>
    </row>
    <row r="62" spans="2:2" x14ac:dyDescent="0.25">
      <c r="B62" s="2" t="s">
        <v>193</v>
      </c>
    </row>
    <row r="63" spans="2:2" x14ac:dyDescent="0.25">
      <c r="B63" s="2" t="s">
        <v>80</v>
      </c>
    </row>
    <row r="64" spans="2:2" x14ac:dyDescent="0.25">
      <c r="B64" s="2" t="s">
        <v>185</v>
      </c>
    </row>
    <row r="65" spans="2:2" x14ac:dyDescent="0.25">
      <c r="B65" s="2" t="s">
        <v>82</v>
      </c>
    </row>
    <row r="66" spans="2:2" x14ac:dyDescent="0.25">
      <c r="B66" s="2" t="s">
        <v>194</v>
      </c>
    </row>
    <row r="67" spans="2:2" x14ac:dyDescent="0.25">
      <c r="B67" s="2" t="s">
        <v>83</v>
      </c>
    </row>
    <row r="68" spans="2:2" x14ac:dyDescent="0.25">
      <c r="B68" s="2" t="s">
        <v>43</v>
      </c>
    </row>
    <row r="69" spans="2:2" x14ac:dyDescent="0.25">
      <c r="B69" s="2" t="s">
        <v>42</v>
      </c>
    </row>
    <row r="70" spans="2:2" x14ac:dyDescent="0.25">
      <c r="B70" s="2" t="s">
        <v>84</v>
      </c>
    </row>
    <row r="71" spans="2:2" x14ac:dyDescent="0.25">
      <c r="B71" s="2" t="s">
        <v>85</v>
      </c>
    </row>
    <row r="72" spans="2:2" x14ac:dyDescent="0.25">
      <c r="B72" s="2" t="s">
        <v>44</v>
      </c>
    </row>
    <row r="73" spans="2:2" x14ac:dyDescent="0.25">
      <c r="B73" s="2" t="s">
        <v>23</v>
      </c>
    </row>
    <row r="74" spans="2:2" x14ac:dyDescent="0.25">
      <c r="B74" s="2" t="s">
        <v>24</v>
      </c>
    </row>
    <row r="75" spans="2:2" x14ac:dyDescent="0.25">
      <c r="B75" s="2" t="s">
        <v>21</v>
      </c>
    </row>
    <row r="76" spans="2:2" x14ac:dyDescent="0.25">
      <c r="B76" s="2" t="s">
        <v>22</v>
      </c>
    </row>
    <row r="77" spans="2:2" x14ac:dyDescent="0.25">
      <c r="B77" s="2" t="s">
        <v>224</v>
      </c>
    </row>
    <row r="78" spans="2:2" x14ac:dyDescent="0.25">
      <c r="B78" s="2" t="s">
        <v>221</v>
      </c>
    </row>
    <row r="79" spans="2:2" x14ac:dyDescent="0.25">
      <c r="B79" s="2" t="s">
        <v>11</v>
      </c>
    </row>
    <row r="80" spans="2:2" x14ac:dyDescent="0.25">
      <c r="B80" s="2" t="s">
        <v>12</v>
      </c>
    </row>
    <row r="81" spans="2:2" x14ac:dyDescent="0.25">
      <c r="B81" s="2" t="s">
        <v>13</v>
      </c>
    </row>
    <row r="82" spans="2:2" x14ac:dyDescent="0.25">
      <c r="B82" s="2" t="s">
        <v>10</v>
      </c>
    </row>
  </sheetData>
  <phoneticPr fontId="2" type="noConversion"/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09061-D820-4D84-9AF3-F36FFCA8FB6F}">
  <sheetPr>
    <tabColor rgb="FF00B050"/>
  </sheetPr>
  <dimension ref="A1:I62"/>
  <sheetViews>
    <sheetView view="pageBreakPreview" zoomScaleNormal="100" zoomScaleSheetLayoutView="100" workbookViewId="0">
      <selection activeCell="J17" sqref="J17"/>
    </sheetView>
  </sheetViews>
  <sheetFormatPr baseColWidth="10" defaultColWidth="11.5703125" defaultRowHeight="15" x14ac:dyDescent="0.25"/>
  <cols>
    <col min="1" max="8" width="11.28515625" style="99" customWidth="1"/>
    <col min="9" max="16384" width="11.5703125" style="99"/>
  </cols>
  <sheetData>
    <row r="1" spans="1:8" s="98" customFormat="1" ht="19.899999999999999" customHeight="1" thickBot="1" x14ac:dyDescent="0.3">
      <c r="A1" s="197"/>
      <c r="B1" s="199" t="s">
        <v>146</v>
      </c>
      <c r="C1" s="200"/>
      <c r="D1" s="200"/>
      <c r="E1" s="200"/>
      <c r="F1" s="200"/>
      <c r="G1" s="201"/>
      <c r="H1" s="202" t="s">
        <v>226</v>
      </c>
    </row>
    <row r="2" spans="1:8" s="98" customFormat="1" ht="19.899999999999999" customHeight="1" thickBot="1" x14ac:dyDescent="0.3">
      <c r="A2" s="198"/>
      <c r="B2" s="204" t="s">
        <v>148</v>
      </c>
      <c r="C2" s="188"/>
      <c r="D2" s="188"/>
      <c r="E2" s="188"/>
      <c r="F2" s="188"/>
      <c r="G2" s="189"/>
      <c r="H2" s="203"/>
    </row>
    <row r="3" spans="1:8" ht="15.75" thickBot="1" x14ac:dyDescent="0.3">
      <c r="E3" s="143" t="s">
        <v>179</v>
      </c>
      <c r="F3" s="142">
        <v>45809</v>
      </c>
      <c r="G3" s="76"/>
    </row>
    <row r="4" spans="1:8" s="101" customFormat="1" ht="15.75" thickBot="1" x14ac:dyDescent="0.3">
      <c r="A4" s="101" t="s">
        <v>150</v>
      </c>
      <c r="G4" s="101" t="s">
        <v>151</v>
      </c>
      <c r="H4" s="99" t="s">
        <v>0</v>
      </c>
    </row>
    <row r="5" spans="1:8" x14ac:dyDescent="0.25">
      <c r="A5" s="102" t="s">
        <v>152</v>
      </c>
      <c r="B5" s="103"/>
      <c r="C5" s="104" t="s">
        <v>153</v>
      </c>
      <c r="D5" s="105" t="s">
        <v>154</v>
      </c>
      <c r="E5" s="103"/>
      <c r="F5" s="106"/>
      <c r="G5" s="103"/>
      <c r="H5" s="107"/>
    </row>
    <row r="6" spans="1:8" x14ac:dyDescent="0.25">
      <c r="A6" s="108" t="s">
        <v>155</v>
      </c>
      <c r="B6" s="109"/>
      <c r="C6" s="110" t="s">
        <v>153</v>
      </c>
      <c r="D6" s="111" t="s">
        <v>156</v>
      </c>
      <c r="E6" s="109"/>
      <c r="F6" s="112"/>
      <c r="G6" s="109"/>
      <c r="H6" s="113"/>
    </row>
    <row r="7" spans="1:8" ht="15.75" thickBot="1" x14ac:dyDescent="0.3">
      <c r="A7" s="114" t="s">
        <v>157</v>
      </c>
      <c r="B7" s="115"/>
      <c r="C7" s="116" t="s">
        <v>153</v>
      </c>
      <c r="D7" s="205">
        <f>1287900000+39831959</f>
        <v>1327731959</v>
      </c>
      <c r="E7" s="206"/>
      <c r="F7" s="144" t="s">
        <v>158</v>
      </c>
      <c r="G7" s="144"/>
      <c r="H7" s="145"/>
    </row>
    <row r="8" spans="1:8" ht="8.4499999999999993" customHeight="1" x14ac:dyDescent="0.25">
      <c r="E8" s="119"/>
      <c r="H8" s="120"/>
    </row>
    <row r="9" spans="1:8" ht="15.75" thickBot="1" x14ac:dyDescent="0.3">
      <c r="A9" s="101" t="s">
        <v>159</v>
      </c>
      <c r="E9" s="119"/>
    </row>
    <row r="10" spans="1:8" x14ac:dyDescent="0.25">
      <c r="A10" s="121" t="s">
        <v>160</v>
      </c>
      <c r="B10" s="103"/>
      <c r="C10" s="103"/>
      <c r="D10" s="103"/>
      <c r="E10" s="104" t="s">
        <v>153</v>
      </c>
      <c r="F10" s="176">
        <f>IFERROR(_xlfn.XLOOKUP($F$3,#REF!,#REF!),0)</f>
        <v>0</v>
      </c>
      <c r="G10" s="177"/>
      <c r="H10" s="178"/>
    </row>
    <row r="11" spans="1:8" ht="15.75" thickBot="1" x14ac:dyDescent="0.3">
      <c r="A11" s="122" t="s">
        <v>161</v>
      </c>
      <c r="B11" s="115"/>
      <c r="C11" s="115"/>
      <c r="D11" s="115"/>
      <c r="E11" s="116" t="s">
        <v>153</v>
      </c>
      <c r="F11" s="173">
        <f>IFERROR(_xlfn.XLOOKUP($F$3,#REF!,#REF!),0)</f>
        <v>0</v>
      </c>
      <c r="G11" s="174"/>
      <c r="H11" s="175"/>
    </row>
    <row r="12" spans="1:8" ht="4.1500000000000004" customHeight="1" thickBot="1" x14ac:dyDescent="0.3">
      <c r="A12" s="76"/>
      <c r="E12" s="119"/>
      <c r="F12" s="123"/>
      <c r="G12" s="123"/>
      <c r="H12" s="123"/>
    </row>
    <row r="13" spans="1:8" x14ac:dyDescent="0.25">
      <c r="A13" s="121" t="s">
        <v>162</v>
      </c>
      <c r="B13" s="103"/>
      <c r="C13" s="103"/>
      <c r="D13" s="103"/>
      <c r="E13" s="104" t="s">
        <v>153</v>
      </c>
      <c r="F13" s="176">
        <f>IFERROR(_xlfn.XLOOKUP($F$3,#REF!,#REF!),0)</f>
        <v>0</v>
      </c>
      <c r="G13" s="177"/>
      <c r="H13" s="178"/>
    </row>
    <row r="14" spans="1:8" x14ac:dyDescent="0.25">
      <c r="A14" s="124" t="s">
        <v>163</v>
      </c>
      <c r="B14" s="109"/>
      <c r="C14" s="109"/>
      <c r="D14" s="109"/>
      <c r="E14" s="110" t="s">
        <v>153</v>
      </c>
      <c r="F14" s="179">
        <f>IFERROR(_xlfn.XLOOKUP($F$3,#REF!,#REF!),0)</f>
        <v>0</v>
      </c>
      <c r="G14" s="180"/>
      <c r="H14" s="181"/>
    </row>
    <row r="15" spans="1:8" x14ac:dyDescent="0.25">
      <c r="A15" s="124" t="s">
        <v>164</v>
      </c>
      <c r="B15" s="109"/>
      <c r="C15" s="109"/>
      <c r="D15" s="109"/>
      <c r="E15" s="110" t="s">
        <v>153</v>
      </c>
      <c r="F15" s="179">
        <f>IFERROR(_xlfn.XLOOKUP($F$3,#REF!,#REF!),0)</f>
        <v>0</v>
      </c>
      <c r="G15" s="180"/>
      <c r="H15" s="181"/>
    </row>
    <row r="16" spans="1:8" ht="15.75" thickBot="1" x14ac:dyDescent="0.3">
      <c r="A16" s="122" t="s">
        <v>165</v>
      </c>
      <c r="B16" s="115"/>
      <c r="C16" s="115"/>
      <c r="D16" s="115"/>
      <c r="E16" s="116" t="s">
        <v>153</v>
      </c>
      <c r="F16" s="182">
        <f>IFERROR(_xlfn.XLOOKUP($F$3,#REF!,#REF!),0)</f>
        <v>0</v>
      </c>
      <c r="G16" s="183"/>
      <c r="H16" s="184"/>
    </row>
    <row r="17" spans="1:9" ht="15.75" thickBot="1" x14ac:dyDescent="0.3">
      <c r="D17" s="125" t="s">
        <v>166</v>
      </c>
      <c r="E17" s="119" t="s">
        <v>153</v>
      </c>
      <c r="F17" s="185">
        <f>+F14-F16</f>
        <v>0</v>
      </c>
      <c r="G17" s="186"/>
      <c r="H17" s="187"/>
      <c r="I17" s="169"/>
    </row>
    <row r="18" spans="1:9" ht="35.450000000000003" customHeight="1" thickBot="1" x14ac:dyDescent="0.3">
      <c r="A18" s="126" t="s">
        <v>167</v>
      </c>
      <c r="B18" s="127"/>
      <c r="C18" s="188" t="s">
        <v>231</v>
      </c>
      <c r="D18" s="188"/>
      <c r="E18" s="188"/>
      <c r="F18" s="188"/>
      <c r="G18" s="188"/>
      <c r="H18" s="189"/>
    </row>
    <row r="19" spans="1:9" ht="11.45" customHeight="1" x14ac:dyDescent="0.25">
      <c r="A19" s="101"/>
      <c r="C19" s="119"/>
      <c r="D19" s="119"/>
      <c r="E19" s="119"/>
      <c r="F19" s="119"/>
      <c r="G19" s="119"/>
      <c r="H19" s="119"/>
    </row>
    <row r="20" spans="1:9" x14ac:dyDescent="0.25">
      <c r="C20" s="128" t="s">
        <v>168</v>
      </c>
      <c r="D20" s="129" t="b">
        <v>1</v>
      </c>
      <c r="E20" s="130" t="s">
        <v>169</v>
      </c>
      <c r="F20" s="131" t="b">
        <v>0</v>
      </c>
      <c r="G20" s="130" t="s">
        <v>170</v>
      </c>
    </row>
    <row r="21" spans="1:9" ht="6.6" customHeight="1" x14ac:dyDescent="0.25"/>
    <row r="22" spans="1:9" s="76" customFormat="1" ht="21.75" thickBot="1" x14ac:dyDescent="0.3">
      <c r="A22" s="101" t="s">
        <v>171</v>
      </c>
      <c r="D22" s="132"/>
    </row>
    <row r="23" spans="1:9" ht="15.75" thickBot="1" x14ac:dyDescent="0.3">
      <c r="A23" s="170" t="s">
        <v>172</v>
      </c>
      <c r="B23" s="171"/>
      <c r="C23" s="172"/>
    </row>
    <row r="33" spans="1:8" ht="15.75" thickBot="1" x14ac:dyDescent="0.3"/>
    <row r="34" spans="1:8" ht="15.75" thickBot="1" x14ac:dyDescent="0.3">
      <c r="A34" s="190" t="s">
        <v>173</v>
      </c>
      <c r="B34" s="191"/>
      <c r="C34" s="192"/>
    </row>
    <row r="35" spans="1:8" ht="6" customHeight="1" x14ac:dyDescent="0.25"/>
    <row r="36" spans="1:8" x14ac:dyDescent="0.25">
      <c r="D36" s="76"/>
      <c r="E36" s="76"/>
    </row>
    <row r="45" spans="1:8" ht="10.15" customHeight="1" thickBot="1" x14ac:dyDescent="0.3"/>
    <row r="46" spans="1:8" ht="21" customHeight="1" thickBot="1" x14ac:dyDescent="0.3">
      <c r="A46" s="193" t="e">
        <f>+#REF!</f>
        <v>#REF!</v>
      </c>
      <c r="B46" s="194"/>
      <c r="C46" s="195"/>
      <c r="E46" s="196" t="e">
        <f>+#REF!</f>
        <v>#REF!</v>
      </c>
      <c r="F46" s="196"/>
      <c r="G46" s="196"/>
      <c r="H46" s="196"/>
    </row>
    <row r="47" spans="1:8" s="76" customFormat="1" x14ac:dyDescent="0.25">
      <c r="E47" s="196"/>
      <c r="F47" s="196"/>
      <c r="G47" s="196"/>
      <c r="H47" s="196"/>
    </row>
    <row r="56" spans="1:6" ht="10.15" customHeight="1" thickBot="1" x14ac:dyDescent="0.3"/>
    <row r="57" spans="1:6" ht="15.75" thickBot="1" x14ac:dyDescent="0.3">
      <c r="A57" s="170" t="e">
        <f>+#REF!</f>
        <v>#REF!</v>
      </c>
      <c r="B57" s="171"/>
      <c r="C57" s="172"/>
    </row>
    <row r="58" spans="1:6" x14ac:dyDescent="0.25">
      <c r="E58" s="101" t="s">
        <v>178</v>
      </c>
    </row>
    <row r="59" spans="1:6" x14ac:dyDescent="0.25">
      <c r="F59" s="99" t="s">
        <v>227</v>
      </c>
    </row>
    <row r="60" spans="1:6" x14ac:dyDescent="0.25">
      <c r="F60" s="99" t="s">
        <v>228</v>
      </c>
    </row>
    <row r="61" spans="1:6" x14ac:dyDescent="0.25">
      <c r="F61" s="99" t="s">
        <v>230</v>
      </c>
    </row>
    <row r="62" spans="1:6" x14ac:dyDescent="0.25">
      <c r="F62" s="99" t="s">
        <v>229</v>
      </c>
    </row>
  </sheetData>
  <mergeCells count="18">
    <mergeCell ref="F10:H10"/>
    <mergeCell ref="A1:A2"/>
    <mergeCell ref="B1:G1"/>
    <mergeCell ref="H1:H2"/>
    <mergeCell ref="B2:G2"/>
    <mergeCell ref="D7:E7"/>
    <mergeCell ref="A57:C57"/>
    <mergeCell ref="F11:H11"/>
    <mergeCell ref="F13:H13"/>
    <mergeCell ref="F14:H14"/>
    <mergeCell ref="F15:H15"/>
    <mergeCell ref="F16:H16"/>
    <mergeCell ref="F17:H17"/>
    <mergeCell ref="C18:H18"/>
    <mergeCell ref="A23:C23"/>
    <mergeCell ref="A34:C34"/>
    <mergeCell ref="A46:C46"/>
    <mergeCell ref="E46:H47"/>
  </mergeCells>
  <conditionalFormatting sqref="F17:H17">
    <cfRule type="cellIs" dxfId="7" priority="1" operator="lessThan">
      <formula>0</formula>
    </cfRule>
    <cfRule type="cellIs" dxfId="6" priority="2" operator="greaterThan">
      <formula>0</formula>
    </cfRule>
  </conditionalFormatting>
  <pageMargins left="0.27559055118110237" right="0.15748031496062992" top="0.17" bottom="0.27" header="0.08" footer="0.11811023622047245"/>
  <pageSetup paperSize="9" scale="80" orientation="portrait" r:id="rId1"/>
  <headerFooter>
    <oddFooter>&amp;CPAGE 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E7758B-CCF7-4A96-96CE-960FFD08D18C}">
          <x14:formula1>
            <xm:f>#REF!</xm:f>
          </x14:formula1>
          <xm:sqref>F3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7810-89B2-4128-96F0-1D64A43E00D6}">
  <sheetPr>
    <tabColor rgb="FF00B050"/>
  </sheetPr>
  <dimension ref="A1:H60"/>
  <sheetViews>
    <sheetView view="pageBreakPreview" topLeftCell="A39" zoomScale="140" zoomScaleNormal="100" zoomScaleSheetLayoutView="140" workbookViewId="0">
      <selection activeCell="A7" sqref="A7"/>
    </sheetView>
  </sheetViews>
  <sheetFormatPr baseColWidth="10" defaultColWidth="11.5703125" defaultRowHeight="15" x14ac:dyDescent="0.25"/>
  <cols>
    <col min="1" max="8" width="11.28515625" style="99" customWidth="1"/>
    <col min="9" max="16384" width="11.5703125" style="99"/>
  </cols>
  <sheetData>
    <row r="1" spans="1:8" s="98" customFormat="1" ht="19.899999999999999" customHeight="1" thickBot="1" x14ac:dyDescent="0.3">
      <c r="A1" s="197"/>
      <c r="B1" s="199" t="s">
        <v>146</v>
      </c>
      <c r="C1" s="200"/>
      <c r="D1" s="200"/>
      <c r="E1" s="200"/>
      <c r="F1" s="200"/>
      <c r="G1" s="201"/>
      <c r="H1" s="202" t="s">
        <v>147</v>
      </c>
    </row>
    <row r="2" spans="1:8" s="98" customFormat="1" ht="19.899999999999999" customHeight="1" thickBot="1" x14ac:dyDescent="0.3">
      <c r="A2" s="198"/>
      <c r="B2" s="204" t="s">
        <v>148</v>
      </c>
      <c r="C2" s="188"/>
      <c r="D2" s="188"/>
      <c r="E2" s="188"/>
      <c r="F2" s="188"/>
      <c r="G2" s="189"/>
      <c r="H2" s="203"/>
    </row>
    <row r="3" spans="1:8" x14ac:dyDescent="0.25">
      <c r="E3" s="76" t="s">
        <v>149</v>
      </c>
      <c r="F3" s="100">
        <v>45536</v>
      </c>
      <c r="G3" s="76"/>
    </row>
    <row r="4" spans="1:8" s="101" customFormat="1" ht="15.75" thickBot="1" x14ac:dyDescent="0.3">
      <c r="A4" s="101" t="s">
        <v>150</v>
      </c>
      <c r="G4" s="101" t="s">
        <v>151</v>
      </c>
      <c r="H4" s="99" t="s">
        <v>0</v>
      </c>
    </row>
    <row r="5" spans="1:8" x14ac:dyDescent="0.25">
      <c r="A5" s="102" t="s">
        <v>152</v>
      </c>
      <c r="B5" s="103"/>
      <c r="C5" s="104" t="s">
        <v>153</v>
      </c>
      <c r="D5" s="105" t="s">
        <v>154</v>
      </c>
      <c r="E5" s="103"/>
      <c r="F5" s="106"/>
      <c r="G5" s="103"/>
      <c r="H5" s="107"/>
    </row>
    <row r="6" spans="1:8" x14ac:dyDescent="0.25">
      <c r="A6" s="108" t="s">
        <v>155</v>
      </c>
      <c r="B6" s="109"/>
      <c r="C6" s="110" t="s">
        <v>153</v>
      </c>
      <c r="D6" s="111" t="s">
        <v>156</v>
      </c>
      <c r="E6" s="109"/>
      <c r="F6" s="112"/>
      <c r="G6" s="109"/>
      <c r="H6" s="113"/>
    </row>
    <row r="7" spans="1:8" ht="15.75" thickBot="1" x14ac:dyDescent="0.3">
      <c r="A7" s="114" t="s">
        <v>157</v>
      </c>
      <c r="B7" s="115"/>
      <c r="C7" s="116" t="s">
        <v>153</v>
      </c>
      <c r="D7" s="209">
        <f>1287900000+39831959</f>
        <v>1327731959</v>
      </c>
      <c r="E7" s="210"/>
      <c r="F7" s="117" t="s">
        <v>158</v>
      </c>
      <c r="G7" s="117"/>
      <c r="H7" s="118"/>
    </row>
    <row r="8" spans="1:8" x14ac:dyDescent="0.25">
      <c r="E8" s="119"/>
      <c r="H8" s="120"/>
    </row>
    <row r="9" spans="1:8" ht="15.75" thickBot="1" x14ac:dyDescent="0.3">
      <c r="A9" s="101" t="s">
        <v>159</v>
      </c>
      <c r="E9" s="119"/>
    </row>
    <row r="10" spans="1:8" x14ac:dyDescent="0.25">
      <c r="A10" s="121" t="s">
        <v>160</v>
      </c>
      <c r="B10" s="103"/>
      <c r="C10" s="103"/>
      <c r="D10" s="103"/>
      <c r="E10" s="104" t="s">
        <v>153</v>
      </c>
      <c r="F10" s="176">
        <f>IFERROR(_xlfn.XLOOKUP($F$3,BUDGET!$N$124:$N$148,BUDGET!$W$124:$W$148),0)</f>
        <v>0</v>
      </c>
      <c r="G10" s="177"/>
      <c r="H10" s="178"/>
    </row>
    <row r="11" spans="1:8" ht="15.75" thickBot="1" x14ac:dyDescent="0.3">
      <c r="A11" s="122" t="s">
        <v>161</v>
      </c>
      <c r="B11" s="115"/>
      <c r="C11" s="115"/>
      <c r="D11" s="115"/>
      <c r="E11" s="116" t="s">
        <v>153</v>
      </c>
      <c r="F11" s="173">
        <f>IFERROR(_xlfn.XLOOKUP($F$3,BUDGET!$N$124:$N$148,BUDGET!X124:X148),0)</f>
        <v>0</v>
      </c>
      <c r="G11" s="174"/>
      <c r="H11" s="175"/>
    </row>
    <row r="12" spans="1:8" ht="4.1500000000000004" customHeight="1" thickBot="1" x14ac:dyDescent="0.3">
      <c r="A12" s="76"/>
      <c r="E12" s="119"/>
      <c r="F12" s="123"/>
      <c r="G12" s="123"/>
      <c r="H12" s="123"/>
    </row>
    <row r="13" spans="1:8" x14ac:dyDescent="0.25">
      <c r="A13" s="121" t="s">
        <v>162</v>
      </c>
      <c r="B13" s="103"/>
      <c r="C13" s="103"/>
      <c r="D13" s="103"/>
      <c r="E13" s="104" t="s">
        <v>153</v>
      </c>
      <c r="F13" s="176">
        <f>IFERROR(_xlfn.XLOOKUP($F$3,BUDGET!$N$124:$N$148,BUDGET!O124:O148),0)</f>
        <v>0</v>
      </c>
      <c r="G13" s="177"/>
      <c r="H13" s="178"/>
    </row>
    <row r="14" spans="1:8" x14ac:dyDescent="0.25">
      <c r="A14" s="124" t="s">
        <v>163</v>
      </c>
      <c r="B14" s="109"/>
      <c r="C14" s="109"/>
      <c r="D14" s="109"/>
      <c r="E14" s="110" t="s">
        <v>153</v>
      </c>
      <c r="F14" s="179">
        <f>IFERROR(_xlfn.XLOOKUP($F$3,BUDGET!$N$124:$N$148,BUDGET!Q124:Q148),0)</f>
        <v>0</v>
      </c>
      <c r="G14" s="180"/>
      <c r="H14" s="181"/>
    </row>
    <row r="15" spans="1:8" x14ac:dyDescent="0.25">
      <c r="A15" s="124" t="s">
        <v>164</v>
      </c>
      <c r="B15" s="109"/>
      <c r="C15" s="109"/>
      <c r="D15" s="109"/>
      <c r="E15" s="110" t="s">
        <v>153</v>
      </c>
      <c r="F15" s="179">
        <f>IFERROR(_xlfn.XLOOKUP($F$3,BUDGET!$N$124:$N$148,BUDGET!P124:P148),0)</f>
        <v>0</v>
      </c>
      <c r="G15" s="180"/>
      <c r="H15" s="181"/>
    </row>
    <row r="16" spans="1:8" ht="15.75" thickBot="1" x14ac:dyDescent="0.3">
      <c r="A16" s="122" t="s">
        <v>165</v>
      </c>
      <c r="B16" s="115"/>
      <c r="C16" s="115"/>
      <c r="D16" s="115"/>
      <c r="E16" s="116" t="s">
        <v>153</v>
      </c>
      <c r="F16" s="182">
        <f>IFERROR(_xlfn.XLOOKUP($F$3,BUDGET!$N$124:$N$148,BUDGET!R124:R148),0)</f>
        <v>0</v>
      </c>
      <c r="G16" s="183"/>
      <c r="H16" s="184"/>
    </row>
    <row r="17" spans="1:8" ht="15.75" thickBot="1" x14ac:dyDescent="0.3">
      <c r="D17" s="125" t="s">
        <v>166</v>
      </c>
      <c r="E17" s="119" t="s">
        <v>153</v>
      </c>
      <c r="F17" s="185">
        <f>+F14-F16</f>
        <v>0</v>
      </c>
      <c r="G17" s="186"/>
      <c r="H17" s="187"/>
    </row>
    <row r="18" spans="1:8" ht="35.450000000000003" customHeight="1" thickBot="1" x14ac:dyDescent="0.3">
      <c r="A18" s="126" t="s">
        <v>167</v>
      </c>
      <c r="B18" s="127"/>
      <c r="C18" s="207"/>
      <c r="D18" s="207"/>
      <c r="E18" s="207"/>
      <c r="F18" s="207"/>
      <c r="G18" s="207"/>
      <c r="H18" s="208"/>
    </row>
    <row r="19" spans="1:8" ht="11.45" customHeight="1" x14ac:dyDescent="0.25">
      <c r="A19" s="101"/>
      <c r="C19" s="119"/>
      <c r="D19" s="119"/>
      <c r="E19" s="119"/>
      <c r="F19" s="119"/>
      <c r="G19" s="119"/>
      <c r="H19" s="119"/>
    </row>
    <row r="20" spans="1:8" x14ac:dyDescent="0.25">
      <c r="C20" s="128" t="s">
        <v>168</v>
      </c>
      <c r="D20" s="129" t="b">
        <v>0</v>
      </c>
      <c r="E20" s="130" t="s">
        <v>169</v>
      </c>
      <c r="F20" s="131" t="b">
        <v>0</v>
      </c>
      <c r="G20" s="130" t="s">
        <v>170</v>
      </c>
    </row>
    <row r="21" spans="1:8" ht="6.6" customHeight="1" x14ac:dyDescent="0.25"/>
    <row r="22" spans="1:8" s="76" customFormat="1" ht="21.75" thickBot="1" x14ac:dyDescent="0.3">
      <c r="A22" s="101" t="s">
        <v>171</v>
      </c>
      <c r="D22" s="132"/>
    </row>
    <row r="23" spans="1:8" ht="15.75" thickBot="1" x14ac:dyDescent="0.3">
      <c r="A23" s="170" t="s">
        <v>172</v>
      </c>
      <c r="B23" s="171"/>
      <c r="C23" s="172"/>
    </row>
    <row r="36" spans="1:5" ht="15.75" thickBot="1" x14ac:dyDescent="0.3"/>
    <row r="37" spans="1:5" ht="15.75" thickBot="1" x14ac:dyDescent="0.3">
      <c r="A37" s="190" t="s">
        <v>173</v>
      </c>
      <c r="B37" s="191"/>
      <c r="C37" s="192"/>
    </row>
    <row r="38" spans="1:5" ht="6" customHeight="1" x14ac:dyDescent="0.25"/>
    <row r="39" spans="1:5" x14ac:dyDescent="0.25">
      <c r="D39" s="76"/>
      <c r="E39" s="76"/>
    </row>
    <row r="48" spans="1:5" ht="10.15" customHeight="1" thickBot="1" x14ac:dyDescent="0.3"/>
    <row r="49" spans="1:8" ht="21" customHeight="1" thickBot="1" x14ac:dyDescent="0.3">
      <c r="A49" s="193" t="str">
        <f>+[1]DONNEES!A30</f>
        <v>AVANCEMENT POSTE 700 : REMUNERATIONS PRESTATAIRES</v>
      </c>
      <c r="B49" s="194"/>
      <c r="C49" s="195"/>
      <c r="E49" s="196" t="str">
        <f>+[1]DONNEES!G30</f>
        <v>AVANCEMENT POSTE 300 : MATIERES ET FOURNITURES CONSOMMABLES</v>
      </c>
      <c r="F49" s="196"/>
      <c r="G49" s="196"/>
      <c r="H49" s="196"/>
    </row>
    <row r="50" spans="1:8" s="76" customFormat="1" x14ac:dyDescent="0.25">
      <c r="E50" s="196"/>
      <c r="F50" s="196"/>
      <c r="G50" s="196"/>
      <c r="H50" s="196"/>
    </row>
    <row r="59" spans="1:8" ht="10.15" customHeight="1" thickBot="1" x14ac:dyDescent="0.3"/>
    <row r="60" spans="1:8" ht="15.75" thickBot="1" x14ac:dyDescent="0.3">
      <c r="A60" s="170" t="str">
        <f>+[1]DONNEES!M30</f>
        <v>CONSOMMATION DE CARBURANT</v>
      </c>
      <c r="B60" s="171"/>
      <c r="C60" s="172"/>
    </row>
  </sheetData>
  <mergeCells count="18">
    <mergeCell ref="F10:H10"/>
    <mergeCell ref="A1:A2"/>
    <mergeCell ref="B1:G1"/>
    <mergeCell ref="H1:H2"/>
    <mergeCell ref="B2:G2"/>
    <mergeCell ref="D7:E7"/>
    <mergeCell ref="A60:C60"/>
    <mergeCell ref="F11:H11"/>
    <mergeCell ref="F13:H13"/>
    <mergeCell ref="F14:H14"/>
    <mergeCell ref="F15:H15"/>
    <mergeCell ref="F16:H16"/>
    <mergeCell ref="F17:H17"/>
    <mergeCell ref="C18:H18"/>
    <mergeCell ref="A23:C23"/>
    <mergeCell ref="A37:C37"/>
    <mergeCell ref="A49:C49"/>
    <mergeCell ref="E49:H50"/>
  </mergeCells>
  <conditionalFormatting sqref="F17:H17">
    <cfRule type="cellIs" dxfId="5" priority="1" operator="lessThan">
      <formula>0</formula>
    </cfRule>
    <cfRule type="cellIs" dxfId="4" priority="2" operator="greaterThan">
      <formula>0</formula>
    </cfRule>
  </conditionalFormatting>
  <pageMargins left="0.27559055118110237" right="0.15748031496062992" top="0.17" bottom="0.27" header="0.08" footer="0.11811023622047245"/>
  <pageSetup paperSize="9" scale="80" orientation="portrait" r:id="rId1"/>
  <headerFooter>
    <oddFooter>&amp;CPAGE 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50AEC5-90AA-4DAE-A9F1-3DC97CC29138}">
          <x14:formula1>
            <xm:f>BUDGET!$N$124:$N$148</xm:f>
          </x14:formula1>
          <xm:sqref>F3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487D-DC76-461C-9A76-D8E1A83BFFC3}">
  <sheetPr>
    <tabColor rgb="FFFFFF00"/>
  </sheetPr>
  <dimension ref="A1:U131"/>
  <sheetViews>
    <sheetView topLeftCell="B54" zoomScale="85" zoomScaleNormal="85" workbookViewId="0">
      <selection activeCell="A37" sqref="A37:T37"/>
    </sheetView>
  </sheetViews>
  <sheetFormatPr baseColWidth="10" defaultColWidth="11.5703125" defaultRowHeight="15" x14ac:dyDescent="0.25"/>
  <cols>
    <col min="1" max="12" width="11.5703125" style="68"/>
    <col min="13" max="13" width="14.7109375" style="68" bestFit="1" customWidth="1"/>
    <col min="14" max="14" width="12.7109375" style="68" customWidth="1"/>
    <col min="15" max="15" width="11.5703125" style="68"/>
    <col min="16" max="16" width="14.7109375" style="68" bestFit="1" customWidth="1"/>
    <col min="17" max="17" width="12.85546875" style="68" customWidth="1"/>
    <col min="18" max="18" width="12.28515625" style="68" bestFit="1" customWidth="1"/>
    <col min="19" max="19" width="12.28515625" style="68" customWidth="1"/>
    <col min="20" max="20" width="11.5703125" style="68"/>
    <col min="21" max="21" width="8.28515625" style="68" customWidth="1"/>
    <col min="22" max="16384" width="11.5703125" style="68"/>
  </cols>
  <sheetData>
    <row r="1" spans="1:21" ht="35.450000000000003" customHeight="1" thickBot="1" x14ac:dyDescent="0.3">
      <c r="A1" s="213" t="s">
        <v>86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5"/>
    </row>
    <row r="34" spans="1:21" ht="15.75" thickBot="1" x14ac:dyDescent="0.3"/>
    <row r="35" spans="1:21" s="76" customFormat="1" ht="25.9" customHeight="1" thickBot="1" x14ac:dyDescent="0.3">
      <c r="K35" s="219" t="s">
        <v>87</v>
      </c>
      <c r="L35" s="220"/>
      <c r="M35" s="221"/>
      <c r="N35" s="77">
        <f>BUDGET!Q139</f>
        <v>0</v>
      </c>
      <c r="O35" s="211" t="s">
        <v>88</v>
      </c>
      <c r="P35" s="212"/>
      <c r="Q35" s="78">
        <f>BUDGET!R139</f>
        <v>0</v>
      </c>
      <c r="R35" s="88" t="s">
        <v>145</v>
      </c>
      <c r="S35" s="79">
        <f>N35-Q35</f>
        <v>0</v>
      </c>
      <c r="T35" s="87" t="s">
        <v>89</v>
      </c>
      <c r="U35" s="86" t="e">
        <f>+Q35/BUDGET!$H$117</f>
        <v>#DIV/0!</v>
      </c>
    </row>
    <row r="36" spans="1:21" ht="15.75" thickBot="1" x14ac:dyDescent="0.3"/>
    <row r="37" spans="1:21" ht="30" customHeight="1" thickBot="1" x14ac:dyDescent="0.3">
      <c r="A37" s="213" t="s">
        <v>90</v>
      </c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5"/>
    </row>
    <row r="57" spans="1:20" ht="15.75" thickBot="1" x14ac:dyDescent="0.3"/>
    <row r="58" spans="1:20" ht="30" customHeight="1" thickBot="1" x14ac:dyDescent="0.3">
      <c r="A58" s="213" t="s">
        <v>91</v>
      </c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5"/>
    </row>
    <row r="76" spans="1:21" ht="15.75" thickBot="1" x14ac:dyDescent="0.3"/>
    <row r="77" spans="1:21" ht="33" customHeight="1" thickBot="1" x14ac:dyDescent="0.3">
      <c r="A77" s="222" t="s">
        <v>92</v>
      </c>
      <c r="B77" s="223"/>
      <c r="C77" s="223"/>
      <c r="D77" s="223"/>
      <c r="E77" s="223"/>
      <c r="F77" s="223"/>
      <c r="G77" s="224"/>
      <c r="H77" s="216" t="s">
        <v>93</v>
      </c>
      <c r="I77" s="217"/>
      <c r="J77" s="217"/>
      <c r="K77" s="217"/>
      <c r="L77" s="217"/>
      <c r="M77" s="217"/>
      <c r="N77" s="218"/>
      <c r="O77" s="222" t="s">
        <v>94</v>
      </c>
      <c r="P77" s="223"/>
      <c r="Q77" s="223"/>
      <c r="R77" s="223"/>
      <c r="S77" s="223"/>
      <c r="T77" s="223"/>
      <c r="U77" s="224"/>
    </row>
    <row r="94" spans="1:21" ht="15.75" thickBot="1" x14ac:dyDescent="0.3"/>
    <row r="95" spans="1:21" ht="33" customHeight="1" thickBot="1" x14ac:dyDescent="0.3">
      <c r="A95" s="222" t="s">
        <v>95</v>
      </c>
      <c r="B95" s="223"/>
      <c r="C95" s="223"/>
      <c r="D95" s="223"/>
      <c r="E95" s="223"/>
      <c r="F95" s="223"/>
      <c r="G95" s="224"/>
      <c r="H95" s="216" t="s">
        <v>93</v>
      </c>
      <c r="I95" s="217"/>
      <c r="J95" s="217"/>
      <c r="K95" s="217"/>
      <c r="L95" s="217"/>
      <c r="M95" s="217"/>
      <c r="N95" s="218"/>
      <c r="O95" s="222" t="s">
        <v>96</v>
      </c>
      <c r="P95" s="223"/>
      <c r="Q95" s="223"/>
      <c r="R95" s="223"/>
      <c r="S95" s="223"/>
      <c r="T95" s="223"/>
      <c r="U95" s="224"/>
    </row>
    <row r="112" ht="15.75" thickBot="1" x14ac:dyDescent="0.3"/>
    <row r="113" spans="1:21" ht="33" customHeight="1" thickBot="1" x14ac:dyDescent="0.3">
      <c r="A113" s="222" t="s">
        <v>97</v>
      </c>
      <c r="B113" s="223"/>
      <c r="C113" s="223"/>
      <c r="D113" s="223"/>
      <c r="E113" s="223"/>
      <c r="F113" s="223"/>
      <c r="G113" s="224"/>
      <c r="H113" s="216" t="s">
        <v>98</v>
      </c>
      <c r="I113" s="217"/>
      <c r="J113" s="217"/>
      <c r="K113" s="217"/>
      <c r="L113" s="217"/>
      <c r="M113" s="217"/>
      <c r="N113" s="218"/>
      <c r="O113" s="216" t="s">
        <v>99</v>
      </c>
      <c r="P113" s="217"/>
      <c r="Q113" s="217"/>
      <c r="R113" s="217"/>
      <c r="S113" s="217"/>
      <c r="T113" s="217"/>
      <c r="U113" s="218"/>
    </row>
    <row r="130" spans="1:7" ht="15.75" thickBot="1" x14ac:dyDescent="0.3"/>
    <row r="131" spans="1:7" ht="30" customHeight="1" thickBot="1" x14ac:dyDescent="0.3">
      <c r="A131" s="216" t="s">
        <v>93</v>
      </c>
      <c r="B131" s="217"/>
      <c r="C131" s="217"/>
      <c r="D131" s="217"/>
      <c r="E131" s="217"/>
      <c r="F131" s="217"/>
      <c r="G131" s="218"/>
    </row>
  </sheetData>
  <mergeCells count="15">
    <mergeCell ref="O35:P35"/>
    <mergeCell ref="A58:T58"/>
    <mergeCell ref="A1:U1"/>
    <mergeCell ref="A37:T37"/>
    <mergeCell ref="A131:G131"/>
    <mergeCell ref="K35:M35"/>
    <mergeCell ref="A77:G77"/>
    <mergeCell ref="A95:G95"/>
    <mergeCell ref="A113:G113"/>
    <mergeCell ref="H77:N77"/>
    <mergeCell ref="O77:U77"/>
    <mergeCell ref="H95:N95"/>
    <mergeCell ref="O95:U95"/>
    <mergeCell ref="H113:N113"/>
    <mergeCell ref="O113:U113"/>
  </mergeCells>
  <conditionalFormatting sqref="S35">
    <cfRule type="cellIs" dxfId="3" priority="1" operator="lessThan">
      <formula>0</formula>
    </cfRule>
    <cfRule type="cellIs" dxfId="2" priority="2" operator="greaterThan">
      <formula>0</formula>
    </cfRule>
  </conditionalFormatting>
  <printOptions horizontalCentered="1"/>
  <pageMargins left="0.31496062992125984" right="0.35433070866141736" top="0.59" bottom="0.74803149606299213" header="0.18" footer="0.31496062992125984"/>
  <pageSetup paperSize="9" scale="56" orientation="landscape" r:id="rId1"/>
  <headerFooter>
    <oddHeader>&amp;L&amp;G&amp;C&amp;"-,Gras"&amp;28PMO PARAKOU</oddHeader>
    <oddFooter>&amp;CPAGE &amp;P/&amp;N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E02119-E215-4DF5-A37E-5F295DD08119}">
          <x14:formula1>
            <xm:f>BUDGET!$N$124:$N$148</xm:f>
          </x14:formula1>
          <xm:sqref>X1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A1877-7BFF-4466-A416-B324B7F81B4E}">
  <dimension ref="B1:CG217"/>
  <sheetViews>
    <sheetView showGridLines="0" tabSelected="1" zoomScale="85" zoomScaleNormal="8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10" sqref="F10:CH115"/>
    </sheetView>
  </sheetViews>
  <sheetFormatPr baseColWidth="10" defaultColWidth="11.42578125" defaultRowHeight="15" outlineLevelRow="1" outlineLevelCol="1" x14ac:dyDescent="0.25"/>
  <cols>
    <col min="1" max="1" width="3.140625" style="4" customWidth="1"/>
    <col min="2" max="2" width="11.5703125" style="4" bestFit="1" customWidth="1"/>
    <col min="3" max="3" width="77.85546875" style="42" customWidth="1"/>
    <col min="4" max="4" width="7.42578125" style="4" customWidth="1"/>
    <col min="5" max="5" width="5.5703125" style="4" customWidth="1"/>
    <col min="6" max="6" width="15.7109375" style="6" customWidth="1"/>
    <col min="7" max="7" width="15.7109375" style="5" customWidth="1"/>
    <col min="8" max="8" width="15.7109375" style="6" customWidth="1"/>
    <col min="9" max="9" width="15.7109375" style="5" customWidth="1"/>
    <col min="10" max="10" width="15.7109375" style="6" customWidth="1" outlineLevel="1"/>
    <col min="11" max="11" width="15.7109375" style="5" customWidth="1" outlineLevel="1"/>
    <col min="12" max="13" width="15.7109375" style="5" customWidth="1"/>
    <col min="14" max="22" width="14.42578125" style="6" customWidth="1"/>
    <col min="23" max="23" width="13.28515625" style="6" customWidth="1"/>
    <col min="24" max="29" width="14.42578125" style="6" customWidth="1"/>
    <col min="30" max="31" width="15.7109375" style="6" customWidth="1"/>
    <col min="32" max="67" width="14.42578125" style="6" customWidth="1"/>
    <col min="68" max="68" width="14.7109375" style="6" customWidth="1"/>
    <col min="69" max="70" width="14.42578125" style="6" customWidth="1"/>
    <col min="71" max="71" width="14.7109375" style="6" customWidth="1"/>
    <col min="72" max="73" width="14.42578125" style="6" customWidth="1"/>
    <col min="74" max="74" width="14.7109375" style="6" customWidth="1"/>
    <col min="75" max="76" width="14.42578125" style="6" customWidth="1"/>
    <col min="77" max="77" width="14.7109375" style="6" customWidth="1"/>
    <col min="78" max="79" width="14.42578125" style="6" customWidth="1"/>
    <col min="80" max="80" width="14.7109375" style="6" customWidth="1"/>
    <col min="81" max="82" width="14.42578125" style="6" customWidth="1"/>
    <col min="83" max="83" width="14.7109375" style="6" customWidth="1"/>
    <col min="84" max="85" width="14.42578125" style="6" customWidth="1"/>
    <col min="86" max="16384" width="11.42578125" style="4"/>
  </cols>
  <sheetData>
    <row r="1" spans="2:85" ht="15.75" thickBot="1" x14ac:dyDescent="0.3"/>
    <row r="2" spans="2:85" s="92" customFormat="1" ht="31.9" customHeight="1" x14ac:dyDescent="0.25">
      <c r="B2" s="225"/>
      <c r="C2" s="225"/>
      <c r="D2" s="226"/>
      <c r="E2" s="229" t="s">
        <v>100</v>
      </c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30" t="s">
        <v>144</v>
      </c>
      <c r="Q2" s="231"/>
      <c r="R2" s="232"/>
    </row>
    <row r="3" spans="2:85" s="92" customFormat="1" ht="31.9" customHeight="1" thickBot="1" x14ac:dyDescent="0.3">
      <c r="B3" s="227"/>
      <c r="C3" s="227"/>
      <c r="D3" s="228"/>
      <c r="E3" s="229" t="s">
        <v>143</v>
      </c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33"/>
      <c r="Q3" s="234"/>
      <c r="R3" s="235"/>
    </row>
    <row r="4" spans="2:85" s="92" customFormat="1" ht="25.5" customHeight="1" x14ac:dyDescent="0.25">
      <c r="B4" s="93" t="s">
        <v>101</v>
      </c>
      <c r="C4" s="236">
        <f ca="1">TODAY()</f>
        <v>45895</v>
      </c>
      <c r="D4" s="236"/>
      <c r="M4" s="237"/>
      <c r="N4" s="237"/>
      <c r="O4" s="237"/>
      <c r="P4" s="237"/>
      <c r="Q4" s="237"/>
      <c r="R4" s="237"/>
    </row>
    <row r="5" spans="2:85" ht="5.25" customHeight="1" x14ac:dyDescent="0.25"/>
    <row r="6" spans="2:85" s="8" customFormat="1" x14ac:dyDescent="0.25">
      <c r="B6" s="241" t="s">
        <v>1</v>
      </c>
      <c r="C6" s="241" t="s">
        <v>2</v>
      </c>
      <c r="D6" s="241" t="s">
        <v>3</v>
      </c>
      <c r="E6" s="241" t="s">
        <v>4</v>
      </c>
      <c r="F6" s="246" t="s">
        <v>140</v>
      </c>
      <c r="G6" s="247"/>
      <c r="H6" s="244" t="s">
        <v>141</v>
      </c>
      <c r="I6" s="245"/>
      <c r="J6" s="244" t="s">
        <v>142</v>
      </c>
      <c r="K6" s="245"/>
      <c r="L6" s="251" t="s">
        <v>103</v>
      </c>
      <c r="M6" s="252"/>
      <c r="N6" s="248">
        <v>45108</v>
      </c>
      <c r="O6" s="249"/>
      <c r="P6" s="250"/>
      <c r="Q6" s="248">
        <f>EDATE(N6,1)</f>
        <v>45139</v>
      </c>
      <c r="R6" s="249"/>
      <c r="S6" s="250"/>
      <c r="T6" s="248">
        <f t="shared" ref="T6" si="0">EDATE(Q6,1)</f>
        <v>45170</v>
      </c>
      <c r="U6" s="249"/>
      <c r="V6" s="250"/>
      <c r="W6" s="248">
        <f t="shared" ref="W6" si="1">EDATE(T6,1)</f>
        <v>45200</v>
      </c>
      <c r="X6" s="249"/>
      <c r="Y6" s="250"/>
      <c r="Z6" s="248">
        <f t="shared" ref="Z6" si="2">EDATE(W6,1)</f>
        <v>45231</v>
      </c>
      <c r="AA6" s="249"/>
      <c r="AB6" s="250"/>
      <c r="AC6" s="248">
        <f t="shared" ref="AC6" si="3">EDATE(Z6,1)</f>
        <v>45261</v>
      </c>
      <c r="AD6" s="249"/>
      <c r="AE6" s="250"/>
      <c r="AF6" s="248">
        <f t="shared" ref="AF6" si="4">EDATE(AC6,1)</f>
        <v>45292</v>
      </c>
      <c r="AG6" s="249"/>
      <c r="AH6" s="250"/>
      <c r="AI6" s="248">
        <f t="shared" ref="AI6" si="5">EDATE(AF6,1)</f>
        <v>45323</v>
      </c>
      <c r="AJ6" s="249"/>
      <c r="AK6" s="250"/>
      <c r="AL6" s="248">
        <f t="shared" ref="AL6" si="6">EDATE(AI6,1)</f>
        <v>45352</v>
      </c>
      <c r="AM6" s="249"/>
      <c r="AN6" s="250"/>
      <c r="AO6" s="248">
        <f t="shared" ref="AO6" si="7">EDATE(AL6,1)</f>
        <v>45383</v>
      </c>
      <c r="AP6" s="249"/>
      <c r="AQ6" s="250"/>
      <c r="AR6" s="248">
        <f t="shared" ref="AR6" si="8">EDATE(AO6,1)</f>
        <v>45413</v>
      </c>
      <c r="AS6" s="249"/>
      <c r="AT6" s="250"/>
      <c r="AU6" s="248">
        <f t="shared" ref="AU6" si="9">EDATE(AR6,1)</f>
        <v>45444</v>
      </c>
      <c r="AV6" s="249"/>
      <c r="AW6" s="250"/>
      <c r="AX6" s="248">
        <f t="shared" ref="AX6" si="10">EDATE(AU6,1)</f>
        <v>45474</v>
      </c>
      <c r="AY6" s="249"/>
      <c r="AZ6" s="250"/>
      <c r="BA6" s="248">
        <f t="shared" ref="BA6" si="11">EDATE(AX6,1)</f>
        <v>45505</v>
      </c>
      <c r="BB6" s="249"/>
      <c r="BC6" s="250"/>
      <c r="BD6" s="248">
        <f t="shared" ref="BD6" si="12">EDATE(BA6,1)</f>
        <v>45536</v>
      </c>
      <c r="BE6" s="249"/>
      <c r="BF6" s="250"/>
      <c r="BG6" s="248">
        <f t="shared" ref="BG6" si="13">EDATE(BD6,1)</f>
        <v>45566</v>
      </c>
      <c r="BH6" s="249"/>
      <c r="BI6" s="250"/>
      <c r="BJ6" s="248">
        <f t="shared" ref="BJ6" si="14">EDATE(BG6,1)</f>
        <v>45597</v>
      </c>
      <c r="BK6" s="249"/>
      <c r="BL6" s="250"/>
      <c r="BM6" s="248">
        <f t="shared" ref="BM6" si="15">EDATE(BJ6,1)</f>
        <v>45627</v>
      </c>
      <c r="BN6" s="249"/>
      <c r="BO6" s="250"/>
      <c r="BP6" s="248">
        <f t="shared" ref="BP6" si="16">EDATE(BM6,1)</f>
        <v>45658</v>
      </c>
      <c r="BQ6" s="249"/>
      <c r="BR6" s="250"/>
      <c r="BS6" s="248">
        <f t="shared" ref="BS6" si="17">EDATE(BP6,1)</f>
        <v>45689</v>
      </c>
      <c r="BT6" s="249"/>
      <c r="BU6" s="250"/>
      <c r="BV6" s="248">
        <f t="shared" ref="BV6" si="18">EDATE(BS6,1)</f>
        <v>45717</v>
      </c>
      <c r="BW6" s="249"/>
      <c r="BX6" s="250"/>
      <c r="BY6" s="248">
        <f t="shared" ref="BY6" si="19">EDATE(BV6,1)</f>
        <v>45748</v>
      </c>
      <c r="BZ6" s="249"/>
      <c r="CA6" s="250"/>
      <c r="CB6" s="248">
        <f t="shared" ref="CB6" si="20">EDATE(BY6,1)</f>
        <v>45778</v>
      </c>
      <c r="CC6" s="249"/>
      <c r="CD6" s="250"/>
      <c r="CE6" s="248">
        <f t="shared" ref="CE6" si="21">EDATE(CB6,1)</f>
        <v>45809</v>
      </c>
      <c r="CF6" s="249"/>
      <c r="CG6" s="250"/>
    </row>
    <row r="7" spans="2:85" s="8" customFormat="1" ht="27" hidden="1" customHeight="1" outlineLevel="1" x14ac:dyDescent="0.25">
      <c r="B7" s="242"/>
      <c r="C7" s="242"/>
      <c r="D7" s="242"/>
      <c r="E7" s="242"/>
      <c r="F7" s="94"/>
      <c r="G7" s="95"/>
      <c r="H7" s="53"/>
      <c r="I7" s="54"/>
      <c r="J7" s="53"/>
      <c r="K7" s="54"/>
      <c r="L7" s="51"/>
      <c r="M7" s="52"/>
      <c r="N7" s="141">
        <f>N6</f>
        <v>45108</v>
      </c>
      <c r="O7" s="141">
        <f>N6</f>
        <v>45108</v>
      </c>
      <c r="P7" s="141">
        <f>N6</f>
        <v>45108</v>
      </c>
      <c r="Q7" s="141">
        <f t="shared" ref="Q7" si="22">Q6</f>
        <v>45139</v>
      </c>
      <c r="R7" s="141">
        <f t="shared" ref="R7" si="23">Q6</f>
        <v>45139</v>
      </c>
      <c r="S7" s="141">
        <f t="shared" ref="S7" si="24">Q6</f>
        <v>45139</v>
      </c>
      <c r="T7" s="141">
        <f t="shared" ref="T7" si="25">T6</f>
        <v>45170</v>
      </c>
      <c r="U7" s="141">
        <f t="shared" ref="U7" si="26">T6</f>
        <v>45170</v>
      </c>
      <c r="V7" s="141">
        <f t="shared" ref="V7" si="27">T6</f>
        <v>45170</v>
      </c>
      <c r="W7" s="141">
        <f t="shared" ref="W7" si="28">W6</f>
        <v>45200</v>
      </c>
      <c r="X7" s="141">
        <f t="shared" ref="X7" si="29">W6</f>
        <v>45200</v>
      </c>
      <c r="Y7" s="141">
        <f t="shared" ref="Y7" si="30">W6</f>
        <v>45200</v>
      </c>
      <c r="Z7" s="141">
        <f t="shared" ref="Z7" si="31">Z6</f>
        <v>45231</v>
      </c>
      <c r="AA7" s="141">
        <f t="shared" ref="AA7" si="32">Z6</f>
        <v>45231</v>
      </c>
      <c r="AB7" s="141">
        <f t="shared" ref="AB7" si="33">Z6</f>
        <v>45231</v>
      </c>
      <c r="AC7" s="141">
        <f t="shared" ref="AC7" si="34">AC6</f>
        <v>45261</v>
      </c>
      <c r="AD7" s="141">
        <f t="shared" ref="AD7" si="35">AC6</f>
        <v>45261</v>
      </c>
      <c r="AE7" s="141">
        <f t="shared" ref="AE7" si="36">AC6</f>
        <v>45261</v>
      </c>
      <c r="AF7" s="141">
        <f t="shared" ref="AF7" si="37">AF6</f>
        <v>45292</v>
      </c>
      <c r="AG7" s="141">
        <f t="shared" ref="AG7" si="38">AF6</f>
        <v>45292</v>
      </c>
      <c r="AH7" s="141">
        <f t="shared" ref="AH7" si="39">AF6</f>
        <v>45292</v>
      </c>
      <c r="AI7" s="141">
        <f t="shared" ref="AI7" si="40">AI6</f>
        <v>45323</v>
      </c>
      <c r="AJ7" s="141">
        <f t="shared" ref="AJ7" si="41">AI6</f>
        <v>45323</v>
      </c>
      <c r="AK7" s="141">
        <f t="shared" ref="AK7" si="42">AI6</f>
        <v>45323</v>
      </c>
      <c r="AL7" s="141">
        <f t="shared" ref="AL7" si="43">AL6</f>
        <v>45352</v>
      </c>
      <c r="AM7" s="141">
        <f t="shared" ref="AM7" si="44">AL6</f>
        <v>45352</v>
      </c>
      <c r="AN7" s="141">
        <f t="shared" ref="AN7" si="45">AL6</f>
        <v>45352</v>
      </c>
      <c r="AO7" s="141">
        <f t="shared" ref="AO7" si="46">AO6</f>
        <v>45383</v>
      </c>
      <c r="AP7" s="141">
        <f t="shared" ref="AP7" si="47">AO6</f>
        <v>45383</v>
      </c>
      <c r="AQ7" s="141">
        <f t="shared" ref="AQ7" si="48">AO6</f>
        <v>45383</v>
      </c>
      <c r="AR7" s="141">
        <f t="shared" ref="AR7" si="49">AR6</f>
        <v>45413</v>
      </c>
      <c r="AS7" s="141">
        <f t="shared" ref="AS7" si="50">AR6</f>
        <v>45413</v>
      </c>
      <c r="AT7" s="141">
        <f t="shared" ref="AT7" si="51">AR6</f>
        <v>45413</v>
      </c>
      <c r="AU7" s="141">
        <f t="shared" ref="AU7" si="52">AU6</f>
        <v>45444</v>
      </c>
      <c r="AV7" s="141">
        <f t="shared" ref="AV7" si="53">AU6</f>
        <v>45444</v>
      </c>
      <c r="AW7" s="141">
        <f t="shared" ref="AW7" si="54">AU6</f>
        <v>45444</v>
      </c>
      <c r="AX7" s="141">
        <f t="shared" ref="AX7" si="55">AX6</f>
        <v>45474</v>
      </c>
      <c r="AY7" s="141">
        <f t="shared" ref="AY7" si="56">AX6</f>
        <v>45474</v>
      </c>
      <c r="AZ7" s="141">
        <f t="shared" ref="AZ7" si="57">AX6</f>
        <v>45474</v>
      </c>
      <c r="BA7" s="141">
        <f t="shared" ref="BA7" si="58">BA6</f>
        <v>45505</v>
      </c>
      <c r="BB7" s="141">
        <f t="shared" ref="BB7" si="59">BA6</f>
        <v>45505</v>
      </c>
      <c r="BC7" s="141">
        <f t="shared" ref="BC7" si="60">BA6</f>
        <v>45505</v>
      </c>
      <c r="BD7" s="141">
        <f t="shared" ref="BD7" si="61">BD6</f>
        <v>45536</v>
      </c>
      <c r="BE7" s="141">
        <f t="shared" ref="BE7" si="62">BD6</f>
        <v>45536</v>
      </c>
      <c r="BF7" s="141">
        <f t="shared" ref="BF7" si="63">BD6</f>
        <v>45536</v>
      </c>
      <c r="BG7" s="141">
        <f t="shared" ref="BG7" si="64">BG6</f>
        <v>45566</v>
      </c>
      <c r="BH7" s="141">
        <f t="shared" ref="BH7" si="65">BG6</f>
        <v>45566</v>
      </c>
      <c r="BI7" s="141">
        <f t="shared" ref="BI7" si="66">BG6</f>
        <v>45566</v>
      </c>
      <c r="BJ7" s="141">
        <f t="shared" ref="BJ7" si="67">BJ6</f>
        <v>45597</v>
      </c>
      <c r="BK7" s="141">
        <f t="shared" ref="BK7" si="68">BJ6</f>
        <v>45597</v>
      </c>
      <c r="BL7" s="141">
        <f t="shared" ref="BL7" si="69">BJ6</f>
        <v>45597</v>
      </c>
      <c r="BM7" s="141">
        <f t="shared" ref="BM7" si="70">BM6</f>
        <v>45627</v>
      </c>
      <c r="BN7" s="141">
        <f t="shared" ref="BN7" si="71">BM6</f>
        <v>45627</v>
      </c>
      <c r="BO7" s="141">
        <f t="shared" ref="BO7" si="72">BM6</f>
        <v>45627</v>
      </c>
      <c r="BP7" s="141">
        <f t="shared" ref="BP7" si="73">BP6</f>
        <v>45658</v>
      </c>
      <c r="BQ7" s="141">
        <f t="shared" ref="BQ7" si="74">BP6</f>
        <v>45658</v>
      </c>
      <c r="BR7" s="141">
        <f t="shared" ref="BR7" si="75">BP6</f>
        <v>45658</v>
      </c>
      <c r="BS7" s="141">
        <f t="shared" ref="BS7" si="76">BS6</f>
        <v>45689</v>
      </c>
      <c r="BT7" s="141">
        <f t="shared" ref="BT7" si="77">BS6</f>
        <v>45689</v>
      </c>
      <c r="BU7" s="141">
        <f t="shared" ref="BU7" si="78">BS6</f>
        <v>45689</v>
      </c>
      <c r="BV7" s="141">
        <f t="shared" ref="BV7" si="79">BV6</f>
        <v>45717</v>
      </c>
      <c r="BW7" s="141">
        <f t="shared" ref="BW7" si="80">BV6</f>
        <v>45717</v>
      </c>
      <c r="BX7" s="141">
        <f t="shared" ref="BX7" si="81">BV6</f>
        <v>45717</v>
      </c>
      <c r="BY7" s="141">
        <f t="shared" ref="BY7" si="82">BY6</f>
        <v>45748</v>
      </c>
      <c r="BZ7" s="141">
        <f t="shared" ref="BZ7" si="83">BY6</f>
        <v>45748</v>
      </c>
      <c r="CA7" s="141">
        <f t="shared" ref="CA7" si="84">BY6</f>
        <v>45748</v>
      </c>
      <c r="CB7" s="141">
        <f t="shared" ref="CB7" si="85">CB6</f>
        <v>45778</v>
      </c>
      <c r="CC7" s="141">
        <f t="shared" ref="CC7" si="86">CB6</f>
        <v>45778</v>
      </c>
      <c r="CD7" s="141">
        <f t="shared" ref="CD7" si="87">CB6</f>
        <v>45778</v>
      </c>
      <c r="CE7" s="141">
        <f t="shared" ref="CE7" si="88">CE6</f>
        <v>45809</v>
      </c>
      <c r="CF7" s="141">
        <f t="shared" ref="CF7" si="89">CE6</f>
        <v>45809</v>
      </c>
      <c r="CG7" s="141">
        <f t="shared" ref="CG7" si="90">CE6</f>
        <v>45809</v>
      </c>
    </row>
    <row r="8" spans="2:85" s="8" customFormat="1" ht="27" customHeight="1" collapsed="1" x14ac:dyDescent="0.25">
      <c r="B8" s="243"/>
      <c r="C8" s="243"/>
      <c r="D8" s="243"/>
      <c r="E8" s="243"/>
      <c r="F8" s="96" t="s">
        <v>104</v>
      </c>
      <c r="G8" s="97" t="s">
        <v>105</v>
      </c>
      <c r="H8" s="9" t="s">
        <v>104</v>
      </c>
      <c r="I8" s="10" t="s">
        <v>105</v>
      </c>
      <c r="J8" s="9" t="s">
        <v>104</v>
      </c>
      <c r="K8" s="10"/>
      <c r="L8" s="11" t="s">
        <v>106</v>
      </c>
      <c r="M8" s="11" t="s">
        <v>107</v>
      </c>
      <c r="N8" s="7" t="s">
        <v>108</v>
      </c>
      <c r="O8" s="7" t="s">
        <v>109</v>
      </c>
      <c r="P8" s="7" t="s">
        <v>110</v>
      </c>
      <c r="Q8" s="7" t="s">
        <v>108</v>
      </c>
      <c r="R8" s="7" t="s">
        <v>109</v>
      </c>
      <c r="S8" s="7" t="s">
        <v>110</v>
      </c>
      <c r="T8" s="7" t="s">
        <v>108</v>
      </c>
      <c r="U8" s="7" t="s">
        <v>109</v>
      </c>
      <c r="V8" s="7" t="s">
        <v>110</v>
      </c>
      <c r="W8" s="7" t="s">
        <v>108</v>
      </c>
      <c r="X8" s="7" t="s">
        <v>109</v>
      </c>
      <c r="Y8" s="7" t="s">
        <v>110</v>
      </c>
      <c r="Z8" s="7" t="s">
        <v>108</v>
      </c>
      <c r="AA8" s="7" t="s">
        <v>109</v>
      </c>
      <c r="AB8" s="7" t="s">
        <v>110</v>
      </c>
      <c r="AC8" s="7" t="s">
        <v>108</v>
      </c>
      <c r="AD8" s="7" t="s">
        <v>109</v>
      </c>
      <c r="AE8" s="7" t="s">
        <v>110</v>
      </c>
      <c r="AF8" s="7" t="s">
        <v>108</v>
      </c>
      <c r="AG8" s="7" t="s">
        <v>109</v>
      </c>
      <c r="AH8" s="7" t="s">
        <v>110</v>
      </c>
      <c r="AI8" s="7" t="s">
        <v>108</v>
      </c>
      <c r="AJ8" s="7" t="s">
        <v>109</v>
      </c>
      <c r="AK8" s="7" t="s">
        <v>110</v>
      </c>
      <c r="AL8" s="7" t="s">
        <v>108</v>
      </c>
      <c r="AM8" s="7" t="s">
        <v>109</v>
      </c>
      <c r="AN8" s="7" t="s">
        <v>110</v>
      </c>
      <c r="AO8" s="7" t="s">
        <v>108</v>
      </c>
      <c r="AP8" s="7" t="s">
        <v>109</v>
      </c>
      <c r="AQ8" s="7" t="s">
        <v>110</v>
      </c>
      <c r="AR8" s="7" t="s">
        <v>108</v>
      </c>
      <c r="AS8" s="7" t="s">
        <v>109</v>
      </c>
      <c r="AT8" s="7" t="s">
        <v>110</v>
      </c>
      <c r="AU8" s="7" t="s">
        <v>108</v>
      </c>
      <c r="AV8" s="7" t="s">
        <v>109</v>
      </c>
      <c r="AW8" s="7" t="s">
        <v>110</v>
      </c>
      <c r="AX8" s="7" t="s">
        <v>108</v>
      </c>
      <c r="AY8" s="7" t="s">
        <v>109</v>
      </c>
      <c r="AZ8" s="7" t="s">
        <v>110</v>
      </c>
      <c r="BA8" s="7" t="s">
        <v>108</v>
      </c>
      <c r="BB8" s="7" t="s">
        <v>109</v>
      </c>
      <c r="BC8" s="7" t="s">
        <v>110</v>
      </c>
      <c r="BD8" s="7" t="s">
        <v>108</v>
      </c>
      <c r="BE8" s="7" t="s">
        <v>109</v>
      </c>
      <c r="BF8" s="7" t="s">
        <v>110</v>
      </c>
      <c r="BG8" s="7" t="s">
        <v>108</v>
      </c>
      <c r="BH8" s="7" t="s">
        <v>109</v>
      </c>
      <c r="BI8" s="7" t="s">
        <v>110</v>
      </c>
      <c r="BJ8" s="7" t="s">
        <v>108</v>
      </c>
      <c r="BK8" s="7" t="s">
        <v>109</v>
      </c>
      <c r="BL8" s="7" t="s">
        <v>110</v>
      </c>
      <c r="BM8" s="7" t="s">
        <v>108</v>
      </c>
      <c r="BN8" s="7" t="s">
        <v>109</v>
      </c>
      <c r="BO8" s="7" t="s">
        <v>110</v>
      </c>
      <c r="BP8" s="7" t="s">
        <v>108</v>
      </c>
      <c r="BQ8" s="7" t="s">
        <v>109</v>
      </c>
      <c r="BR8" s="7" t="s">
        <v>110</v>
      </c>
      <c r="BS8" s="7" t="s">
        <v>108</v>
      </c>
      <c r="BT8" s="7" t="s">
        <v>109</v>
      </c>
      <c r="BU8" s="7" t="s">
        <v>110</v>
      </c>
      <c r="BV8" s="7" t="s">
        <v>108</v>
      </c>
      <c r="BW8" s="7" t="s">
        <v>109</v>
      </c>
      <c r="BX8" s="7" t="s">
        <v>110</v>
      </c>
      <c r="BY8" s="7" t="s">
        <v>108</v>
      </c>
      <c r="BZ8" s="7" t="s">
        <v>109</v>
      </c>
      <c r="CA8" s="7" t="s">
        <v>110</v>
      </c>
      <c r="CB8" s="7" t="s">
        <v>108</v>
      </c>
      <c r="CC8" s="7" t="s">
        <v>109</v>
      </c>
      <c r="CD8" s="7" t="s">
        <v>110</v>
      </c>
      <c r="CE8" s="7" t="s">
        <v>108</v>
      </c>
      <c r="CF8" s="7" t="s">
        <v>109</v>
      </c>
      <c r="CG8" s="7" t="s">
        <v>110</v>
      </c>
    </row>
    <row r="9" spans="2:85" s="16" customFormat="1" x14ac:dyDescent="0.25">
      <c r="B9" s="12">
        <v>100</v>
      </c>
      <c r="C9" s="13" t="s">
        <v>5</v>
      </c>
      <c r="D9" s="12"/>
      <c r="E9" s="12"/>
      <c r="F9" s="14"/>
      <c r="G9" s="15"/>
      <c r="H9" s="14"/>
      <c r="I9" s="15"/>
      <c r="J9" s="14"/>
      <c r="K9" s="15"/>
      <c r="L9" s="15"/>
      <c r="M9" s="15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</row>
    <row r="10" spans="2:85" x14ac:dyDescent="0.25">
      <c r="B10" s="17">
        <v>101</v>
      </c>
      <c r="C10" s="18" t="s">
        <v>222</v>
      </c>
      <c r="D10" s="17" t="s">
        <v>6</v>
      </c>
      <c r="E10" s="17">
        <v>4</v>
      </c>
      <c r="F10" s="19"/>
      <c r="G10" s="20"/>
      <c r="H10" s="19"/>
      <c r="I10" s="20"/>
      <c r="J10" s="19"/>
      <c r="K10" s="20"/>
      <c r="L10" s="21"/>
      <c r="M10" s="20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</row>
    <row r="11" spans="2:85" x14ac:dyDescent="0.25">
      <c r="B11" s="17">
        <v>102</v>
      </c>
      <c r="C11" s="18" t="s">
        <v>7</v>
      </c>
      <c r="D11" s="17" t="s">
        <v>6</v>
      </c>
      <c r="E11" s="17">
        <v>4</v>
      </c>
      <c r="F11" s="19"/>
      <c r="G11" s="20"/>
      <c r="H11" s="19"/>
      <c r="I11" s="20"/>
      <c r="J11" s="19"/>
      <c r="K11" s="20"/>
      <c r="L11" s="21"/>
      <c r="M11" s="20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</row>
    <row r="12" spans="2:85" x14ac:dyDescent="0.25">
      <c r="B12" s="17">
        <v>103</v>
      </c>
      <c r="C12" s="18" t="s">
        <v>8</v>
      </c>
      <c r="D12" s="17" t="s">
        <v>6</v>
      </c>
      <c r="E12" s="17">
        <v>1</v>
      </c>
      <c r="F12" s="19"/>
      <c r="G12" s="20"/>
      <c r="H12" s="19"/>
      <c r="I12" s="20"/>
      <c r="J12" s="19"/>
      <c r="K12" s="20"/>
      <c r="L12" s="21"/>
      <c r="M12" s="20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</row>
    <row r="13" spans="2:85" s="27" customFormat="1" x14ac:dyDescent="0.25">
      <c r="B13" s="22"/>
      <c r="C13" s="23" t="s">
        <v>111</v>
      </c>
      <c r="D13" s="22"/>
      <c r="E13" s="22"/>
      <c r="F13" s="24"/>
      <c r="G13" s="25"/>
      <c r="H13" s="24"/>
      <c r="I13" s="25"/>
      <c r="J13" s="24"/>
      <c r="K13" s="25"/>
      <c r="L13" s="26"/>
      <c r="M13" s="25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</row>
    <row r="14" spans="2:85" ht="1.5" customHeight="1" x14ac:dyDescent="0.25">
      <c r="B14" s="17"/>
      <c r="C14" s="18"/>
      <c r="D14" s="17"/>
      <c r="E14" s="17"/>
      <c r="F14" s="19"/>
      <c r="G14" s="20"/>
      <c r="H14" s="19"/>
      <c r="I14" s="20"/>
      <c r="J14" s="19"/>
      <c r="K14" s="20"/>
      <c r="L14" s="20"/>
      <c r="M14" s="20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</row>
    <row r="15" spans="2:85" s="16" customFormat="1" x14ac:dyDescent="0.25">
      <c r="B15" s="12">
        <v>200</v>
      </c>
      <c r="C15" s="13" t="s">
        <v>9</v>
      </c>
      <c r="D15" s="12"/>
      <c r="E15" s="12"/>
      <c r="F15" s="14"/>
      <c r="G15" s="15"/>
      <c r="H15" s="14"/>
      <c r="I15" s="15"/>
      <c r="J15" s="14"/>
      <c r="K15" s="15"/>
      <c r="L15" s="15"/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9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2:85" x14ac:dyDescent="0.25">
      <c r="B16" s="17">
        <v>201</v>
      </c>
      <c r="C16" s="18" t="s">
        <v>10</v>
      </c>
      <c r="D16" s="17" t="s">
        <v>6</v>
      </c>
      <c r="E16" s="17">
        <v>1</v>
      </c>
      <c r="F16" s="19"/>
      <c r="G16" s="20"/>
      <c r="H16" s="19"/>
      <c r="I16" s="20"/>
      <c r="J16" s="19"/>
      <c r="K16" s="20"/>
      <c r="L16" s="21"/>
      <c r="M16" s="20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30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</row>
    <row r="17" spans="2:85" x14ac:dyDescent="0.25">
      <c r="B17" s="17">
        <v>202</v>
      </c>
      <c r="C17" s="18" t="s">
        <v>11</v>
      </c>
      <c r="D17" s="17" t="s">
        <v>6</v>
      </c>
      <c r="E17" s="17">
        <v>1</v>
      </c>
      <c r="F17" s="19"/>
      <c r="G17" s="20"/>
      <c r="H17" s="19"/>
      <c r="I17" s="20"/>
      <c r="J17" s="19"/>
      <c r="K17" s="20"/>
      <c r="L17" s="21"/>
      <c r="M17" s="20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30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</row>
    <row r="18" spans="2:85" x14ac:dyDescent="0.25">
      <c r="B18" s="17">
        <v>203</v>
      </c>
      <c r="C18" s="18" t="s">
        <v>12</v>
      </c>
      <c r="D18" s="17" t="s">
        <v>6</v>
      </c>
      <c r="E18" s="17">
        <v>1</v>
      </c>
      <c r="F18" s="19"/>
      <c r="G18" s="20"/>
      <c r="H18" s="19"/>
      <c r="I18" s="20"/>
      <c r="J18" s="19"/>
      <c r="K18" s="20"/>
      <c r="L18" s="21"/>
      <c r="M18" s="20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30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</row>
    <row r="19" spans="2:85" x14ac:dyDescent="0.25">
      <c r="B19" s="17">
        <v>204</v>
      </c>
      <c r="C19" s="18" t="s">
        <v>13</v>
      </c>
      <c r="D19" s="17" t="s">
        <v>6</v>
      </c>
      <c r="E19" s="17">
        <v>1</v>
      </c>
      <c r="F19" s="19"/>
      <c r="G19" s="20"/>
      <c r="H19" s="19"/>
      <c r="I19" s="20"/>
      <c r="J19" s="19"/>
      <c r="K19" s="20"/>
      <c r="L19" s="21"/>
      <c r="M19" s="20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30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</row>
    <row r="20" spans="2:85" s="27" customFormat="1" x14ac:dyDescent="0.25">
      <c r="B20" s="22"/>
      <c r="C20" s="23" t="s">
        <v>112</v>
      </c>
      <c r="D20" s="22"/>
      <c r="E20" s="22"/>
      <c r="F20" s="24"/>
      <c r="G20" s="25"/>
      <c r="H20" s="24"/>
      <c r="I20" s="25"/>
      <c r="J20" s="24"/>
      <c r="K20" s="25"/>
      <c r="L20" s="26"/>
      <c r="M20" s="25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46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</row>
    <row r="21" spans="2:85" ht="1.5" customHeight="1" x14ac:dyDescent="0.25">
      <c r="B21" s="17"/>
      <c r="C21" s="18"/>
      <c r="D21" s="17"/>
      <c r="E21" s="17"/>
      <c r="F21" s="19"/>
      <c r="G21" s="20"/>
      <c r="H21" s="19"/>
      <c r="I21" s="20"/>
      <c r="J21" s="19"/>
      <c r="K21" s="20"/>
      <c r="L21" s="20"/>
      <c r="M21" s="20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30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</row>
    <row r="22" spans="2:85" s="16" customFormat="1" x14ac:dyDescent="0.25">
      <c r="B22" s="12">
        <v>300</v>
      </c>
      <c r="C22" s="13" t="s">
        <v>14</v>
      </c>
      <c r="D22" s="12"/>
      <c r="E22" s="12"/>
      <c r="F22" s="14"/>
      <c r="G22" s="15"/>
      <c r="H22" s="14"/>
      <c r="I22" s="15"/>
      <c r="J22" s="14"/>
      <c r="K22" s="15"/>
      <c r="L22" s="15"/>
      <c r="M22" s="15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9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2:85" x14ac:dyDescent="0.25">
      <c r="B23" s="17">
        <v>301</v>
      </c>
      <c r="C23" s="18" t="s">
        <v>182</v>
      </c>
      <c r="D23" s="17" t="s">
        <v>15</v>
      </c>
      <c r="E23" s="17">
        <v>24</v>
      </c>
      <c r="F23" s="19"/>
      <c r="G23" s="20"/>
      <c r="H23" s="19"/>
      <c r="I23" s="20"/>
      <c r="J23" s="19"/>
      <c r="K23" s="20"/>
      <c r="L23" s="21"/>
      <c r="M23" s="20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30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</row>
    <row r="24" spans="2:85" x14ac:dyDescent="0.25">
      <c r="B24" s="17">
        <v>302</v>
      </c>
      <c r="C24" s="18" t="s">
        <v>74</v>
      </c>
      <c r="D24" s="17" t="s">
        <v>15</v>
      </c>
      <c r="E24" s="17">
        <v>24</v>
      </c>
      <c r="F24" s="19"/>
      <c r="G24" s="20"/>
      <c r="H24" s="19"/>
      <c r="I24" s="20"/>
      <c r="J24" s="19"/>
      <c r="K24" s="20"/>
      <c r="L24" s="21"/>
      <c r="M24" s="20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30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</row>
    <row r="25" spans="2:85" s="33" customFormat="1" x14ac:dyDescent="0.25">
      <c r="B25" s="29">
        <v>303</v>
      </c>
      <c r="C25" s="28" t="s">
        <v>16</v>
      </c>
      <c r="D25" s="29" t="s">
        <v>15</v>
      </c>
      <c r="E25" s="29">
        <v>24</v>
      </c>
      <c r="F25" s="30"/>
      <c r="G25" s="31"/>
      <c r="H25" s="30"/>
      <c r="I25" s="31"/>
      <c r="J25" s="30"/>
      <c r="K25" s="31"/>
      <c r="L25" s="32"/>
      <c r="M25" s="31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19"/>
      <c r="BG25" s="30"/>
      <c r="BH25" s="30"/>
      <c r="BI25" s="19"/>
      <c r="BJ25" s="30"/>
      <c r="BK25" s="30"/>
      <c r="BL25" s="19"/>
      <c r="BM25" s="30"/>
      <c r="BN25" s="30"/>
      <c r="BO25" s="19"/>
      <c r="BP25" s="30"/>
      <c r="BQ25" s="30"/>
      <c r="BR25" s="19"/>
      <c r="BS25" s="30"/>
      <c r="BT25" s="30"/>
      <c r="BU25" s="19"/>
      <c r="BV25" s="30"/>
      <c r="BW25" s="30"/>
      <c r="BX25" s="19"/>
      <c r="BY25" s="30"/>
      <c r="BZ25" s="30"/>
      <c r="CA25" s="19"/>
      <c r="CB25" s="30"/>
      <c r="CC25" s="30"/>
      <c r="CD25" s="19"/>
      <c r="CE25" s="30"/>
      <c r="CF25" s="30"/>
      <c r="CG25" s="19"/>
    </row>
    <row r="26" spans="2:85" x14ac:dyDescent="0.25">
      <c r="B26" s="17">
        <v>304</v>
      </c>
      <c r="C26" s="18" t="s">
        <v>17</v>
      </c>
      <c r="D26" s="17" t="s">
        <v>15</v>
      </c>
      <c r="E26" s="17">
        <v>24</v>
      </c>
      <c r="F26" s="19"/>
      <c r="G26" s="20"/>
      <c r="H26" s="19"/>
      <c r="I26" s="20"/>
      <c r="J26" s="19"/>
      <c r="K26" s="20"/>
      <c r="L26" s="21"/>
      <c r="M26" s="20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30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30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</row>
    <row r="27" spans="2:85" x14ac:dyDescent="0.25">
      <c r="B27" s="17">
        <v>305</v>
      </c>
      <c r="C27" s="18" t="s">
        <v>18</v>
      </c>
      <c r="D27" s="17" t="s">
        <v>15</v>
      </c>
      <c r="E27" s="17">
        <v>24</v>
      </c>
      <c r="F27" s="19"/>
      <c r="G27" s="20"/>
      <c r="H27" s="19"/>
      <c r="I27" s="20"/>
      <c r="J27" s="19"/>
      <c r="K27" s="20"/>
      <c r="L27" s="21"/>
      <c r="M27" s="20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30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30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</row>
    <row r="28" spans="2:85" x14ac:dyDescent="0.25">
      <c r="B28" s="17">
        <v>306</v>
      </c>
      <c r="C28" s="18" t="s">
        <v>19</v>
      </c>
      <c r="D28" s="17" t="s">
        <v>15</v>
      </c>
      <c r="E28" s="17">
        <v>24</v>
      </c>
      <c r="F28" s="19"/>
      <c r="G28" s="20"/>
      <c r="H28" s="19"/>
      <c r="I28" s="20"/>
      <c r="J28" s="19"/>
      <c r="K28" s="20"/>
      <c r="L28" s="21"/>
      <c r="M28" s="20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30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30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</row>
    <row r="29" spans="2:85" x14ac:dyDescent="0.25">
      <c r="B29" s="17">
        <v>307</v>
      </c>
      <c r="C29" s="18" t="s">
        <v>72</v>
      </c>
      <c r="D29" s="17" t="s">
        <v>15</v>
      </c>
      <c r="E29" s="17">
        <v>24</v>
      </c>
      <c r="F29" s="19"/>
      <c r="G29" s="20"/>
      <c r="H29" s="19"/>
      <c r="I29" s="20"/>
      <c r="J29" s="19"/>
      <c r="K29" s="20"/>
      <c r="L29" s="21"/>
      <c r="M29" s="20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30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30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</row>
    <row r="30" spans="2:85" x14ac:dyDescent="0.25">
      <c r="B30" s="17">
        <v>308</v>
      </c>
      <c r="C30" s="18" t="s">
        <v>71</v>
      </c>
      <c r="D30" s="17" t="s">
        <v>15</v>
      </c>
      <c r="E30" s="17">
        <v>24</v>
      </c>
      <c r="F30" s="19"/>
      <c r="G30" s="20"/>
      <c r="H30" s="19"/>
      <c r="I30" s="20"/>
      <c r="J30" s="19"/>
      <c r="K30" s="20"/>
      <c r="L30" s="21"/>
      <c r="M30" s="20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30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</row>
    <row r="31" spans="2:85" x14ac:dyDescent="0.25">
      <c r="B31" s="17">
        <v>309</v>
      </c>
      <c r="C31" s="18" t="s">
        <v>20</v>
      </c>
      <c r="D31" s="17" t="s">
        <v>15</v>
      </c>
      <c r="E31" s="17">
        <v>22</v>
      </c>
      <c r="F31" s="19"/>
      <c r="G31" s="20"/>
      <c r="H31" s="19"/>
      <c r="I31" s="20"/>
      <c r="J31" s="19"/>
      <c r="K31" s="20"/>
      <c r="L31" s="21"/>
      <c r="M31" s="20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30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</row>
    <row r="32" spans="2:85" x14ac:dyDescent="0.25">
      <c r="B32" s="17">
        <v>310</v>
      </c>
      <c r="C32" s="18" t="s">
        <v>21</v>
      </c>
      <c r="D32" s="17" t="s">
        <v>15</v>
      </c>
      <c r="E32" s="17">
        <v>24</v>
      </c>
      <c r="F32" s="19"/>
      <c r="G32" s="20"/>
      <c r="H32" s="19"/>
      <c r="I32" s="20"/>
      <c r="J32" s="19"/>
      <c r="K32" s="20"/>
      <c r="L32" s="21"/>
      <c r="M32" s="20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30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</row>
    <row r="33" spans="2:85" x14ac:dyDescent="0.25">
      <c r="B33" s="17">
        <v>311</v>
      </c>
      <c r="C33" s="18" t="s">
        <v>22</v>
      </c>
      <c r="D33" s="17" t="s">
        <v>15</v>
      </c>
      <c r="E33" s="17">
        <v>24</v>
      </c>
      <c r="F33" s="19"/>
      <c r="G33" s="20"/>
      <c r="H33" s="19"/>
      <c r="I33" s="20"/>
      <c r="J33" s="19"/>
      <c r="K33" s="20"/>
      <c r="L33" s="21"/>
      <c r="M33" s="20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30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</row>
    <row r="34" spans="2:85" x14ac:dyDescent="0.25">
      <c r="B34" s="17">
        <v>312</v>
      </c>
      <c r="C34" s="18" t="s">
        <v>23</v>
      </c>
      <c r="D34" s="17" t="s">
        <v>15</v>
      </c>
      <c r="E34" s="17">
        <v>24</v>
      </c>
      <c r="F34" s="19"/>
      <c r="G34" s="20"/>
      <c r="H34" s="19"/>
      <c r="I34" s="20"/>
      <c r="J34" s="19"/>
      <c r="K34" s="20"/>
      <c r="L34" s="21"/>
      <c r="M34" s="20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30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</row>
    <row r="35" spans="2:85" x14ac:dyDescent="0.25">
      <c r="B35" s="17">
        <v>313</v>
      </c>
      <c r="C35" s="18" t="s">
        <v>24</v>
      </c>
      <c r="D35" s="17" t="s">
        <v>15</v>
      </c>
      <c r="E35" s="17">
        <v>24</v>
      </c>
      <c r="F35" s="19"/>
      <c r="G35" s="20"/>
      <c r="H35" s="19"/>
      <c r="I35" s="20"/>
      <c r="J35" s="19"/>
      <c r="K35" s="20"/>
      <c r="L35" s="21"/>
      <c r="M35" s="20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30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</row>
    <row r="36" spans="2:85" s="27" customFormat="1" x14ac:dyDescent="0.25">
      <c r="B36" s="22"/>
      <c r="C36" s="23" t="s">
        <v>113</v>
      </c>
      <c r="D36" s="22"/>
      <c r="E36" s="22"/>
      <c r="F36" s="24"/>
      <c r="G36" s="25"/>
      <c r="H36" s="24"/>
      <c r="I36" s="25"/>
      <c r="J36" s="24"/>
      <c r="K36" s="25"/>
      <c r="L36" s="26"/>
      <c r="M36" s="25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46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</row>
    <row r="37" spans="2:85" ht="1.5" customHeight="1" x14ac:dyDescent="0.25">
      <c r="B37" s="17"/>
      <c r="C37" s="18"/>
      <c r="D37" s="17"/>
      <c r="E37" s="17"/>
      <c r="F37" s="19"/>
      <c r="G37" s="20"/>
      <c r="H37" s="19"/>
      <c r="I37" s="20"/>
      <c r="J37" s="19"/>
      <c r="K37" s="20"/>
      <c r="L37" s="20"/>
      <c r="M37" s="20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30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</row>
    <row r="38" spans="2:85" s="16" customFormat="1" x14ac:dyDescent="0.25">
      <c r="B38" s="12">
        <v>400</v>
      </c>
      <c r="C38" s="13" t="s">
        <v>25</v>
      </c>
      <c r="D38" s="12"/>
      <c r="E38" s="12"/>
      <c r="F38" s="14"/>
      <c r="G38" s="15"/>
      <c r="H38" s="14"/>
      <c r="I38" s="15"/>
      <c r="J38" s="14"/>
      <c r="K38" s="15"/>
      <c r="L38" s="15"/>
      <c r="M38" s="15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9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</row>
    <row r="39" spans="2:85" s="33" customFormat="1" x14ac:dyDescent="0.25">
      <c r="B39" s="29">
        <v>401</v>
      </c>
      <c r="C39" s="28" t="s">
        <v>79</v>
      </c>
      <c r="D39" s="29" t="s">
        <v>15</v>
      </c>
      <c r="E39" s="29">
        <v>24</v>
      </c>
      <c r="F39" s="30"/>
      <c r="G39" s="31"/>
      <c r="H39" s="30"/>
      <c r="I39" s="31"/>
      <c r="J39" s="30"/>
      <c r="K39" s="31"/>
      <c r="L39" s="32"/>
      <c r="M39" s="31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</row>
    <row r="40" spans="2:85" x14ac:dyDescent="0.25">
      <c r="B40" s="17">
        <v>402</v>
      </c>
      <c r="C40" s="18" t="s">
        <v>26</v>
      </c>
      <c r="D40" s="17" t="s">
        <v>15</v>
      </c>
      <c r="E40" s="17">
        <v>24</v>
      </c>
      <c r="F40" s="19"/>
      <c r="G40" s="20"/>
      <c r="H40" s="19"/>
      <c r="I40" s="20"/>
      <c r="J40" s="19"/>
      <c r="K40" s="20"/>
      <c r="L40" s="21"/>
      <c r="M40" s="20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30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</row>
    <row r="41" spans="2:85" x14ac:dyDescent="0.25">
      <c r="B41" s="17">
        <v>403</v>
      </c>
      <c r="C41" s="18" t="s">
        <v>204</v>
      </c>
      <c r="D41" s="17" t="s">
        <v>15</v>
      </c>
      <c r="E41" s="17">
        <v>24</v>
      </c>
      <c r="F41" s="19"/>
      <c r="G41" s="20"/>
      <c r="H41" s="19"/>
      <c r="I41" s="20"/>
      <c r="J41" s="19"/>
      <c r="K41" s="20"/>
      <c r="L41" s="21"/>
      <c r="M41" s="20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30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</row>
    <row r="42" spans="2:85" x14ac:dyDescent="0.25">
      <c r="B42" s="17">
        <v>404</v>
      </c>
      <c r="C42" s="18" t="s">
        <v>27</v>
      </c>
      <c r="D42" s="17" t="s">
        <v>15</v>
      </c>
      <c r="E42" s="17">
        <v>24</v>
      </c>
      <c r="F42" s="19"/>
      <c r="G42" s="20"/>
      <c r="H42" s="19"/>
      <c r="I42" s="20"/>
      <c r="J42" s="19"/>
      <c r="K42" s="20"/>
      <c r="L42" s="21"/>
      <c r="M42" s="20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30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</row>
    <row r="43" spans="2:85" x14ac:dyDescent="0.25">
      <c r="B43" s="17">
        <v>405</v>
      </c>
      <c r="C43" s="18" t="s">
        <v>28</v>
      </c>
      <c r="D43" s="17" t="s">
        <v>15</v>
      </c>
      <c r="E43" s="17">
        <v>24</v>
      </c>
      <c r="F43" s="19"/>
      <c r="G43" s="20"/>
      <c r="H43" s="19"/>
      <c r="I43" s="20"/>
      <c r="J43" s="19"/>
      <c r="K43" s="20"/>
      <c r="L43" s="21"/>
      <c r="M43" s="20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30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</row>
    <row r="44" spans="2:85" x14ac:dyDescent="0.25">
      <c r="B44" s="17">
        <v>406</v>
      </c>
      <c r="C44" s="18" t="s">
        <v>29</v>
      </c>
      <c r="D44" s="17" t="s">
        <v>15</v>
      </c>
      <c r="E44" s="17">
        <v>24</v>
      </c>
      <c r="F44" s="19"/>
      <c r="G44" s="20"/>
      <c r="H44" s="19"/>
      <c r="I44" s="20"/>
      <c r="J44" s="19"/>
      <c r="K44" s="20"/>
      <c r="L44" s="21"/>
      <c r="M44" s="20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30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</row>
    <row r="45" spans="2:85" s="27" customFormat="1" x14ac:dyDescent="0.25">
      <c r="B45" s="22"/>
      <c r="C45" s="23" t="s">
        <v>114</v>
      </c>
      <c r="D45" s="22"/>
      <c r="E45" s="22"/>
      <c r="F45" s="24"/>
      <c r="G45" s="25"/>
      <c r="H45" s="24"/>
      <c r="I45" s="25"/>
      <c r="J45" s="24"/>
      <c r="K45" s="25"/>
      <c r="L45" s="26"/>
      <c r="M45" s="25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46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</row>
    <row r="46" spans="2:85" ht="1.5" customHeight="1" x14ac:dyDescent="0.25">
      <c r="B46" s="17"/>
      <c r="C46" s="18"/>
      <c r="D46" s="17"/>
      <c r="E46" s="17"/>
      <c r="F46" s="19"/>
      <c r="G46" s="20"/>
      <c r="H46" s="19"/>
      <c r="I46" s="20"/>
      <c r="J46" s="19"/>
      <c r="K46" s="20"/>
      <c r="L46" s="20"/>
      <c r="M46" s="20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30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</row>
    <row r="47" spans="2:85" s="16" customFormat="1" x14ac:dyDescent="0.25">
      <c r="B47" s="12">
        <v>500</v>
      </c>
      <c r="C47" s="13" t="s">
        <v>30</v>
      </c>
      <c r="D47" s="12"/>
      <c r="E47" s="12"/>
      <c r="F47" s="14"/>
      <c r="G47" s="15"/>
      <c r="H47" s="14"/>
      <c r="I47" s="15"/>
      <c r="J47" s="14"/>
      <c r="K47" s="15"/>
      <c r="L47" s="15"/>
      <c r="M47" s="15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9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</row>
    <row r="48" spans="2:85" ht="14.25" customHeight="1" x14ac:dyDescent="0.25">
      <c r="B48" s="17">
        <v>501</v>
      </c>
      <c r="C48" s="18" t="s">
        <v>75</v>
      </c>
      <c r="D48" s="17" t="s">
        <v>15</v>
      </c>
      <c r="E48" s="17">
        <v>24</v>
      </c>
      <c r="F48" s="19"/>
      <c r="G48" s="20"/>
      <c r="H48" s="19"/>
      <c r="I48" s="20"/>
      <c r="J48" s="19"/>
      <c r="K48" s="20"/>
      <c r="L48" s="21"/>
      <c r="M48" s="20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30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</row>
    <row r="49" spans="2:85" x14ac:dyDescent="0.25">
      <c r="B49" s="17">
        <v>502</v>
      </c>
      <c r="C49" s="18" t="s">
        <v>31</v>
      </c>
      <c r="D49" s="17" t="s">
        <v>15</v>
      </c>
      <c r="E49" s="17">
        <v>24</v>
      </c>
      <c r="F49" s="19"/>
      <c r="G49" s="20"/>
      <c r="H49" s="19"/>
      <c r="I49" s="20"/>
      <c r="J49" s="19"/>
      <c r="K49" s="20"/>
      <c r="L49" s="21"/>
      <c r="M49" s="20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30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</row>
    <row r="50" spans="2:85" x14ac:dyDescent="0.25">
      <c r="B50" s="17">
        <v>503</v>
      </c>
      <c r="C50" s="18" t="s">
        <v>32</v>
      </c>
      <c r="D50" s="17" t="s">
        <v>15</v>
      </c>
      <c r="E50" s="17">
        <v>22</v>
      </c>
      <c r="F50" s="19"/>
      <c r="G50" s="20"/>
      <c r="H50" s="19"/>
      <c r="I50" s="20"/>
      <c r="J50" s="19"/>
      <c r="K50" s="20"/>
      <c r="L50" s="21"/>
      <c r="M50" s="20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30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30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</row>
    <row r="51" spans="2:85" s="27" customFormat="1" x14ac:dyDescent="0.25">
      <c r="B51" s="22"/>
      <c r="C51" s="23" t="s">
        <v>115</v>
      </c>
      <c r="D51" s="22"/>
      <c r="E51" s="22"/>
      <c r="F51" s="24"/>
      <c r="G51" s="25"/>
      <c r="H51" s="24"/>
      <c r="I51" s="25"/>
      <c r="J51" s="24"/>
      <c r="K51" s="25"/>
      <c r="L51" s="26"/>
      <c r="M51" s="25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46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</row>
    <row r="52" spans="2:85" ht="1.5" customHeight="1" x14ac:dyDescent="0.25">
      <c r="B52" s="17"/>
      <c r="C52" s="18"/>
      <c r="D52" s="17"/>
      <c r="E52" s="17"/>
      <c r="F52" s="19"/>
      <c r="G52" s="20"/>
      <c r="H52" s="19"/>
      <c r="I52" s="20"/>
      <c r="J52" s="19"/>
      <c r="K52" s="20"/>
      <c r="L52" s="20"/>
      <c r="M52" s="20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30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</row>
    <row r="53" spans="2:85" s="16" customFormat="1" x14ac:dyDescent="0.25">
      <c r="B53" s="12">
        <v>600</v>
      </c>
      <c r="C53" s="13" t="s">
        <v>33</v>
      </c>
      <c r="D53" s="12"/>
      <c r="E53" s="12"/>
      <c r="F53" s="14"/>
      <c r="G53" s="15"/>
      <c r="H53" s="14"/>
      <c r="I53" s="15"/>
      <c r="J53" s="14"/>
      <c r="K53" s="15"/>
      <c r="L53" s="15"/>
      <c r="M53" s="15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9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</row>
    <row r="54" spans="2:85" x14ac:dyDescent="0.25">
      <c r="B54" s="17">
        <v>601</v>
      </c>
      <c r="C54" s="18" t="s">
        <v>34</v>
      </c>
      <c r="D54" s="17" t="s">
        <v>15</v>
      </c>
      <c r="E54" s="17">
        <v>24</v>
      </c>
      <c r="F54" s="19"/>
      <c r="G54" s="20"/>
      <c r="H54" s="19"/>
      <c r="I54" s="20"/>
      <c r="J54" s="19"/>
      <c r="K54" s="20"/>
      <c r="L54" s="21"/>
      <c r="M54" s="20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30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</row>
    <row r="55" spans="2:85" x14ac:dyDescent="0.25">
      <c r="B55" s="17">
        <v>602</v>
      </c>
      <c r="C55" s="18" t="s">
        <v>69</v>
      </c>
      <c r="D55" s="17"/>
      <c r="E55" s="17"/>
      <c r="F55" s="19"/>
      <c r="G55" s="20"/>
      <c r="H55" s="19"/>
      <c r="I55" s="20"/>
      <c r="J55" s="19"/>
      <c r="K55" s="20"/>
      <c r="L55" s="21"/>
      <c r="M55" s="20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30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30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</row>
    <row r="56" spans="2:85" x14ac:dyDescent="0.25">
      <c r="B56" s="17">
        <v>603</v>
      </c>
      <c r="C56" s="18" t="s">
        <v>35</v>
      </c>
      <c r="D56" s="17" t="s">
        <v>15</v>
      </c>
      <c r="E56" s="17">
        <v>24</v>
      </c>
      <c r="F56" s="19"/>
      <c r="G56" s="20"/>
      <c r="H56" s="19"/>
      <c r="I56" s="20"/>
      <c r="J56" s="19"/>
      <c r="K56" s="20"/>
      <c r="L56" s="21"/>
      <c r="M56" s="20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30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</row>
    <row r="57" spans="2:85" x14ac:dyDescent="0.25">
      <c r="B57" s="17">
        <v>604</v>
      </c>
      <c r="C57" s="18" t="s">
        <v>36</v>
      </c>
      <c r="D57" s="17" t="s">
        <v>15</v>
      </c>
      <c r="E57" s="17">
        <v>24</v>
      </c>
      <c r="F57" s="19"/>
      <c r="G57" s="20"/>
      <c r="H57" s="19"/>
      <c r="I57" s="20"/>
      <c r="J57" s="19"/>
      <c r="K57" s="20"/>
      <c r="L57" s="21"/>
      <c r="M57" s="20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30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</row>
    <row r="58" spans="2:85" x14ac:dyDescent="0.25">
      <c r="B58" s="17">
        <v>605</v>
      </c>
      <c r="C58" s="18" t="s">
        <v>37</v>
      </c>
      <c r="D58" s="17" t="s">
        <v>15</v>
      </c>
      <c r="E58" s="17">
        <v>24</v>
      </c>
      <c r="F58" s="19"/>
      <c r="G58" s="20"/>
      <c r="H58" s="19"/>
      <c r="I58" s="20"/>
      <c r="J58" s="19"/>
      <c r="K58" s="20"/>
      <c r="L58" s="21"/>
      <c r="M58" s="20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30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</row>
    <row r="59" spans="2:85" x14ac:dyDescent="0.25">
      <c r="B59" s="17">
        <v>606</v>
      </c>
      <c r="C59" s="18" t="s">
        <v>38</v>
      </c>
      <c r="D59" s="17" t="s">
        <v>15</v>
      </c>
      <c r="E59" s="17">
        <v>24</v>
      </c>
      <c r="F59" s="19"/>
      <c r="G59" s="20"/>
      <c r="H59" s="19"/>
      <c r="I59" s="20"/>
      <c r="J59" s="19"/>
      <c r="K59" s="20"/>
      <c r="L59" s="21"/>
      <c r="M59" s="20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30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</row>
    <row r="60" spans="2:85" x14ac:dyDescent="0.25">
      <c r="B60" s="17">
        <v>607</v>
      </c>
      <c r="C60" s="18" t="s">
        <v>76</v>
      </c>
      <c r="D60" s="17" t="s">
        <v>15</v>
      </c>
      <c r="E60" s="17">
        <v>24</v>
      </c>
      <c r="F60" s="19"/>
      <c r="G60" s="20"/>
      <c r="H60" s="19"/>
      <c r="I60" s="20"/>
      <c r="J60" s="19"/>
      <c r="K60" s="20"/>
      <c r="L60" s="21"/>
      <c r="M60" s="20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30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</row>
    <row r="61" spans="2:85" x14ac:dyDescent="0.25">
      <c r="B61" s="17">
        <v>608</v>
      </c>
      <c r="C61" s="18" t="s">
        <v>116</v>
      </c>
      <c r="D61" s="17" t="s">
        <v>15</v>
      </c>
      <c r="E61" s="17">
        <v>24</v>
      </c>
      <c r="F61" s="19"/>
      <c r="G61" s="20"/>
      <c r="H61" s="19"/>
      <c r="I61" s="20"/>
      <c r="J61" s="19"/>
      <c r="K61" s="20"/>
      <c r="L61" s="21"/>
      <c r="M61" s="20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30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</row>
    <row r="62" spans="2:85" x14ac:dyDescent="0.25">
      <c r="B62" s="17">
        <v>609</v>
      </c>
      <c r="C62" s="18" t="s">
        <v>117</v>
      </c>
      <c r="D62" s="17" t="s">
        <v>15</v>
      </c>
      <c r="E62" s="17">
        <v>24</v>
      </c>
      <c r="F62" s="19"/>
      <c r="G62" s="20"/>
      <c r="H62" s="19"/>
      <c r="I62" s="20"/>
      <c r="J62" s="19"/>
      <c r="K62" s="20"/>
      <c r="L62" s="21"/>
      <c r="M62" s="20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30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</row>
    <row r="63" spans="2:85" x14ac:dyDescent="0.25">
      <c r="B63" s="17">
        <v>610</v>
      </c>
      <c r="C63" s="18" t="s">
        <v>78</v>
      </c>
      <c r="D63" s="17" t="s">
        <v>15</v>
      </c>
      <c r="E63" s="17">
        <v>24</v>
      </c>
      <c r="F63" s="19"/>
      <c r="G63" s="20"/>
      <c r="H63" s="19"/>
      <c r="I63" s="20"/>
      <c r="J63" s="19"/>
      <c r="K63" s="20"/>
      <c r="L63" s="21"/>
      <c r="M63" s="20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30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</row>
    <row r="64" spans="2:85" x14ac:dyDescent="0.25">
      <c r="B64" s="17">
        <v>611</v>
      </c>
      <c r="C64" s="18" t="s">
        <v>181</v>
      </c>
      <c r="D64" s="17" t="s">
        <v>15</v>
      </c>
      <c r="E64" s="17">
        <v>24</v>
      </c>
      <c r="F64" s="19"/>
      <c r="G64" s="20"/>
      <c r="H64" s="19"/>
      <c r="I64" s="20"/>
      <c r="J64" s="19"/>
      <c r="K64" s="20"/>
      <c r="L64" s="21"/>
      <c r="M64" s="20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30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</row>
    <row r="65" spans="2:85" x14ac:dyDescent="0.25">
      <c r="B65" s="17">
        <v>612</v>
      </c>
      <c r="C65" s="18" t="s">
        <v>202</v>
      </c>
      <c r="D65" s="17" t="s">
        <v>15</v>
      </c>
      <c r="E65" s="17">
        <v>24</v>
      </c>
      <c r="F65" s="19"/>
      <c r="G65" s="20"/>
      <c r="H65" s="19"/>
      <c r="I65" s="20"/>
      <c r="J65" s="19"/>
      <c r="K65" s="20"/>
      <c r="L65" s="21"/>
      <c r="M65" s="20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30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</row>
    <row r="66" spans="2:85" x14ac:dyDescent="0.25">
      <c r="B66" s="17">
        <v>613</v>
      </c>
      <c r="C66" s="18" t="s">
        <v>39</v>
      </c>
      <c r="D66" s="17" t="s">
        <v>15</v>
      </c>
      <c r="E66" s="17">
        <v>24</v>
      </c>
      <c r="F66" s="19"/>
      <c r="G66" s="20"/>
      <c r="H66" s="19"/>
      <c r="I66" s="20"/>
      <c r="J66" s="19"/>
      <c r="K66" s="20"/>
      <c r="L66" s="21"/>
      <c r="M66" s="20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30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</row>
    <row r="67" spans="2:85" x14ac:dyDescent="0.25">
      <c r="B67" s="17">
        <v>614</v>
      </c>
      <c r="C67" s="18" t="s">
        <v>66</v>
      </c>
      <c r="D67" s="17" t="s">
        <v>15</v>
      </c>
      <c r="E67" s="17">
        <v>24</v>
      </c>
      <c r="F67" s="19"/>
      <c r="G67" s="20"/>
      <c r="H67" s="19"/>
      <c r="I67" s="20"/>
      <c r="J67" s="19"/>
      <c r="K67" s="20"/>
      <c r="L67" s="21"/>
      <c r="M67" s="20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30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</row>
    <row r="68" spans="2:85" x14ac:dyDescent="0.25">
      <c r="B68" s="17">
        <v>615</v>
      </c>
      <c r="C68" s="18" t="s">
        <v>221</v>
      </c>
      <c r="D68" s="17" t="s">
        <v>15</v>
      </c>
      <c r="E68" s="17">
        <v>24</v>
      </c>
      <c r="F68" s="19"/>
      <c r="G68" s="20"/>
      <c r="H68" s="19"/>
      <c r="I68" s="20"/>
      <c r="J68" s="19"/>
      <c r="K68" s="20"/>
      <c r="L68" s="21"/>
      <c r="M68" s="20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30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</row>
    <row r="69" spans="2:85" x14ac:dyDescent="0.25">
      <c r="B69" s="17">
        <v>616</v>
      </c>
      <c r="C69" s="18" t="s">
        <v>40</v>
      </c>
      <c r="D69" s="17" t="s">
        <v>6</v>
      </c>
      <c r="E69" s="17">
        <v>1</v>
      </c>
      <c r="F69" s="19"/>
      <c r="G69" s="20"/>
      <c r="H69" s="19"/>
      <c r="I69" s="20"/>
      <c r="J69" s="19"/>
      <c r="K69" s="20"/>
      <c r="L69" s="21"/>
      <c r="M69" s="20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30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</row>
    <row r="70" spans="2:85" s="27" customFormat="1" x14ac:dyDescent="0.25">
      <c r="B70" s="22"/>
      <c r="C70" s="23" t="s">
        <v>118</v>
      </c>
      <c r="D70" s="22"/>
      <c r="E70" s="22"/>
      <c r="F70" s="24"/>
      <c r="G70" s="25"/>
      <c r="H70" s="24"/>
      <c r="I70" s="25"/>
      <c r="J70" s="24"/>
      <c r="K70" s="25"/>
      <c r="L70" s="26"/>
      <c r="M70" s="25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46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</row>
    <row r="71" spans="2:85" ht="1.5" customHeight="1" x14ac:dyDescent="0.25">
      <c r="B71" s="17"/>
      <c r="C71" s="18"/>
      <c r="D71" s="17"/>
      <c r="E71" s="17"/>
      <c r="F71" s="19"/>
      <c r="G71" s="20"/>
      <c r="H71" s="19"/>
      <c r="I71" s="20"/>
      <c r="J71" s="19"/>
      <c r="K71" s="20"/>
      <c r="L71" s="20"/>
      <c r="M71" s="20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30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</row>
    <row r="72" spans="2:85" s="16" customFormat="1" x14ac:dyDescent="0.25">
      <c r="B72" s="12">
        <v>700</v>
      </c>
      <c r="C72" s="13" t="s">
        <v>41</v>
      </c>
      <c r="D72" s="12"/>
      <c r="E72" s="12"/>
      <c r="F72" s="14"/>
      <c r="G72" s="15"/>
      <c r="H72" s="14"/>
      <c r="I72" s="15"/>
      <c r="J72" s="14"/>
      <c r="K72" s="15"/>
      <c r="L72" s="15"/>
      <c r="M72" s="15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9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</row>
    <row r="73" spans="2:85" x14ac:dyDescent="0.25">
      <c r="B73" s="17">
        <v>701</v>
      </c>
      <c r="C73" s="18" t="s">
        <v>67</v>
      </c>
      <c r="D73" s="17"/>
      <c r="E73" s="17"/>
      <c r="F73" s="19"/>
      <c r="G73" s="20"/>
      <c r="H73" s="19"/>
      <c r="I73" s="20"/>
      <c r="J73" s="19"/>
      <c r="K73" s="20"/>
      <c r="L73" s="21"/>
      <c r="M73" s="20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30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</row>
    <row r="74" spans="2:85" x14ac:dyDescent="0.25">
      <c r="B74" s="17">
        <v>702</v>
      </c>
      <c r="C74" s="18" t="s">
        <v>201</v>
      </c>
      <c r="D74" s="17" t="s">
        <v>6</v>
      </c>
      <c r="E74" s="17">
        <v>1</v>
      </c>
      <c r="F74" s="19"/>
      <c r="G74" s="20"/>
      <c r="H74" s="19"/>
      <c r="I74" s="20"/>
      <c r="J74" s="19"/>
      <c r="K74" s="20"/>
      <c r="L74" s="21"/>
      <c r="M74" s="20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30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</row>
    <row r="75" spans="2:85" x14ac:dyDescent="0.25">
      <c r="B75" s="17">
        <v>703</v>
      </c>
      <c r="C75" s="18" t="s">
        <v>83</v>
      </c>
      <c r="D75" s="17" t="s">
        <v>6</v>
      </c>
      <c r="E75" s="17">
        <v>1</v>
      </c>
      <c r="F75" s="19"/>
      <c r="G75" s="20"/>
      <c r="H75" s="19"/>
      <c r="I75" s="20"/>
      <c r="J75" s="19"/>
      <c r="K75" s="20"/>
      <c r="L75" s="21"/>
      <c r="M75" s="20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30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</row>
    <row r="76" spans="2:85" ht="15.75" customHeight="1" x14ac:dyDescent="0.25">
      <c r="B76" s="17">
        <v>704</v>
      </c>
      <c r="C76" s="18" t="s">
        <v>42</v>
      </c>
      <c r="D76" s="17" t="s">
        <v>6</v>
      </c>
      <c r="E76" s="17">
        <v>1</v>
      </c>
      <c r="F76" s="19"/>
      <c r="G76" s="20"/>
      <c r="H76" s="19"/>
      <c r="I76" s="20"/>
      <c r="J76" s="19"/>
      <c r="K76" s="20"/>
      <c r="L76" s="21"/>
      <c r="M76" s="20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30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</row>
    <row r="77" spans="2:85" ht="15.75" customHeight="1" x14ac:dyDescent="0.25">
      <c r="B77" s="17">
        <v>705</v>
      </c>
      <c r="C77" s="18" t="s">
        <v>82</v>
      </c>
      <c r="D77" s="17" t="s">
        <v>6</v>
      </c>
      <c r="E77" s="17">
        <v>1</v>
      </c>
      <c r="F77" s="19"/>
      <c r="G77" s="20"/>
      <c r="H77" s="19"/>
      <c r="I77" s="20"/>
      <c r="J77" s="19"/>
      <c r="K77" s="20"/>
      <c r="L77" s="21"/>
      <c r="M77" s="20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30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</row>
    <row r="78" spans="2:85" ht="15.75" customHeight="1" x14ac:dyDescent="0.25">
      <c r="B78" s="17">
        <v>706</v>
      </c>
      <c r="C78" s="18" t="s">
        <v>43</v>
      </c>
      <c r="D78" s="17" t="s">
        <v>6</v>
      </c>
      <c r="E78" s="17">
        <v>1</v>
      </c>
      <c r="F78" s="19"/>
      <c r="G78" s="20"/>
      <c r="H78" s="19"/>
      <c r="I78" s="20"/>
      <c r="J78" s="19"/>
      <c r="K78" s="20"/>
      <c r="L78" s="21"/>
      <c r="M78" s="20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30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</row>
    <row r="79" spans="2:85" ht="15.75" customHeight="1" x14ac:dyDescent="0.25">
      <c r="B79" s="17">
        <v>707</v>
      </c>
      <c r="C79" s="18" t="s">
        <v>44</v>
      </c>
      <c r="D79" s="17" t="s">
        <v>6</v>
      </c>
      <c r="E79" s="17">
        <v>1</v>
      </c>
      <c r="F79" s="19"/>
      <c r="G79" s="20"/>
      <c r="H79" s="19"/>
      <c r="I79" s="20"/>
      <c r="J79" s="19"/>
      <c r="K79" s="20"/>
      <c r="L79" s="21"/>
      <c r="M79" s="20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30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</row>
    <row r="80" spans="2:85" ht="15.75" customHeight="1" x14ac:dyDescent="0.25">
      <c r="B80" s="17">
        <v>708</v>
      </c>
      <c r="C80" s="18" t="s">
        <v>84</v>
      </c>
      <c r="D80" s="17" t="s">
        <v>6</v>
      </c>
      <c r="E80" s="17">
        <v>1</v>
      </c>
      <c r="F80" s="19"/>
      <c r="G80" s="20"/>
      <c r="H80" s="19"/>
      <c r="I80" s="20"/>
      <c r="J80" s="19"/>
      <c r="K80" s="20"/>
      <c r="L80" s="21"/>
      <c r="M80" s="20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30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</row>
    <row r="81" spans="2:85" ht="15.75" customHeight="1" x14ac:dyDescent="0.25">
      <c r="B81" s="17">
        <v>709</v>
      </c>
      <c r="C81" s="18" t="s">
        <v>85</v>
      </c>
      <c r="D81" s="17" t="s">
        <v>6</v>
      </c>
      <c r="E81" s="17">
        <v>1</v>
      </c>
      <c r="F81" s="19"/>
      <c r="G81" s="20"/>
      <c r="H81" s="19"/>
      <c r="I81" s="20"/>
      <c r="J81" s="19"/>
      <c r="K81" s="20"/>
      <c r="L81" s="21"/>
      <c r="M81" s="20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AA81" s="19"/>
      <c r="AB81" s="19"/>
      <c r="AC81" s="19"/>
      <c r="AD81" s="19"/>
      <c r="AE81" s="19"/>
      <c r="AG81" s="19"/>
      <c r="AH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30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</row>
    <row r="82" spans="2:85" s="33" customFormat="1" ht="15.75" customHeight="1" x14ac:dyDescent="0.25">
      <c r="B82" s="29">
        <v>710</v>
      </c>
      <c r="C82" s="28" t="s">
        <v>45</v>
      </c>
      <c r="D82" s="29" t="s">
        <v>15</v>
      </c>
      <c r="E82" s="29">
        <v>24</v>
      </c>
      <c r="F82" s="30"/>
      <c r="G82" s="31"/>
      <c r="H82" s="30"/>
      <c r="I82" s="31"/>
      <c r="J82" s="30"/>
      <c r="K82" s="31"/>
      <c r="L82" s="32"/>
      <c r="M82" s="31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</row>
    <row r="83" spans="2:85" s="33" customFormat="1" ht="15.75" customHeight="1" x14ac:dyDescent="0.25">
      <c r="B83" s="29">
        <v>711</v>
      </c>
      <c r="C83" s="28" t="s">
        <v>81</v>
      </c>
      <c r="D83" s="29" t="s">
        <v>15</v>
      </c>
      <c r="E83" s="29">
        <v>24</v>
      </c>
      <c r="F83" s="30"/>
      <c r="G83" s="31"/>
      <c r="H83" s="30"/>
      <c r="I83" s="31"/>
      <c r="J83" s="30"/>
      <c r="K83" s="31"/>
      <c r="L83" s="32"/>
      <c r="M83" s="31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</row>
    <row r="84" spans="2:85" s="33" customFormat="1" ht="15.75" customHeight="1" x14ac:dyDescent="0.25">
      <c r="B84" s="29">
        <v>712</v>
      </c>
      <c r="C84" s="28" t="s">
        <v>46</v>
      </c>
      <c r="D84" s="29" t="s">
        <v>15</v>
      </c>
      <c r="E84" s="29">
        <v>23</v>
      </c>
      <c r="F84" s="30"/>
      <c r="G84" s="31"/>
      <c r="H84" s="30"/>
      <c r="I84" s="31"/>
      <c r="J84" s="30"/>
      <c r="K84" s="31"/>
      <c r="L84" s="32"/>
      <c r="M84" s="31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</row>
    <row r="85" spans="2:85" s="33" customFormat="1" x14ac:dyDescent="0.25">
      <c r="B85" s="29">
        <v>713</v>
      </c>
      <c r="C85" s="28" t="s">
        <v>47</v>
      </c>
      <c r="D85" s="29" t="s">
        <v>15</v>
      </c>
      <c r="E85" s="29">
        <v>23</v>
      </c>
      <c r="F85" s="30"/>
      <c r="G85" s="31"/>
      <c r="H85" s="30"/>
      <c r="I85" s="31"/>
      <c r="J85" s="30"/>
      <c r="K85" s="31"/>
      <c r="L85" s="32"/>
      <c r="M85" s="31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</row>
    <row r="86" spans="2:85" s="33" customFormat="1" x14ac:dyDescent="0.25">
      <c r="B86" s="29">
        <v>714</v>
      </c>
      <c r="C86" s="28" t="s">
        <v>48</v>
      </c>
      <c r="D86" s="29" t="s">
        <v>15</v>
      </c>
      <c r="E86" s="29">
        <v>24</v>
      </c>
      <c r="F86" s="30"/>
      <c r="G86" s="31"/>
      <c r="H86" s="30"/>
      <c r="I86" s="31"/>
      <c r="J86" s="30"/>
      <c r="K86" s="31"/>
      <c r="L86" s="32"/>
      <c r="M86" s="31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</row>
    <row r="87" spans="2:85" s="33" customFormat="1" ht="15.75" customHeight="1" x14ac:dyDescent="0.25">
      <c r="B87" s="29">
        <v>715</v>
      </c>
      <c r="C87" s="28" t="s">
        <v>49</v>
      </c>
      <c r="D87" s="29" t="s">
        <v>15</v>
      </c>
      <c r="E87" s="29">
        <v>24</v>
      </c>
      <c r="F87" s="30"/>
      <c r="G87" s="31"/>
      <c r="H87" s="30"/>
      <c r="I87" s="31"/>
      <c r="J87" s="30"/>
      <c r="K87" s="31"/>
      <c r="L87" s="32"/>
      <c r="M87" s="31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</row>
    <row r="88" spans="2:85" s="33" customFormat="1" ht="15.75" customHeight="1" x14ac:dyDescent="0.25">
      <c r="B88" s="29">
        <v>716</v>
      </c>
      <c r="C88" s="28" t="s">
        <v>50</v>
      </c>
      <c r="D88" s="29" t="s">
        <v>15</v>
      </c>
      <c r="E88" s="29">
        <v>24</v>
      </c>
      <c r="F88" s="30"/>
      <c r="G88" s="31"/>
      <c r="H88" s="30"/>
      <c r="I88" s="31"/>
      <c r="J88" s="30"/>
      <c r="K88" s="31"/>
      <c r="L88" s="32"/>
      <c r="M88" s="31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</row>
    <row r="89" spans="2:85" s="33" customFormat="1" ht="15.75" customHeight="1" x14ac:dyDescent="0.25">
      <c r="B89" s="29">
        <v>717</v>
      </c>
      <c r="C89" s="28" t="s">
        <v>51</v>
      </c>
      <c r="D89" s="29" t="s">
        <v>15</v>
      </c>
      <c r="E89" s="29">
        <v>24</v>
      </c>
      <c r="F89" s="30"/>
      <c r="G89" s="31"/>
      <c r="H89" s="30"/>
      <c r="I89" s="31"/>
      <c r="J89" s="30"/>
      <c r="K89" s="31"/>
      <c r="L89" s="32"/>
      <c r="M89" s="31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</row>
    <row r="90" spans="2:85" s="33" customFormat="1" ht="15.75" customHeight="1" x14ac:dyDescent="0.25">
      <c r="B90" s="29">
        <v>718</v>
      </c>
      <c r="C90" s="28" t="s">
        <v>52</v>
      </c>
      <c r="D90" s="29" t="s">
        <v>15</v>
      </c>
      <c r="E90" s="29">
        <v>24</v>
      </c>
      <c r="F90" s="30"/>
      <c r="G90" s="31"/>
      <c r="H90" s="30"/>
      <c r="I90" s="31"/>
      <c r="J90" s="30"/>
      <c r="K90" s="31"/>
      <c r="L90" s="32"/>
      <c r="M90" s="31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</row>
    <row r="91" spans="2:85" s="27" customFormat="1" x14ac:dyDescent="0.25">
      <c r="B91" s="22"/>
      <c r="C91" s="23" t="s">
        <v>119</v>
      </c>
      <c r="D91" s="22"/>
      <c r="E91" s="22"/>
      <c r="F91" s="24"/>
      <c r="G91" s="25"/>
      <c r="H91" s="24"/>
      <c r="I91" s="25"/>
      <c r="J91" s="24"/>
      <c r="K91" s="25"/>
      <c r="L91" s="26"/>
      <c r="M91" s="25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46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</row>
    <row r="92" spans="2:85" ht="1.5" customHeight="1" x14ac:dyDescent="0.25">
      <c r="B92" s="17"/>
      <c r="C92" s="18"/>
      <c r="D92" s="17"/>
      <c r="E92" s="17"/>
      <c r="F92" s="19"/>
      <c r="G92" s="20"/>
      <c r="H92" s="19"/>
      <c r="I92" s="20"/>
      <c r="J92" s="19"/>
      <c r="K92" s="20"/>
      <c r="L92" s="20"/>
      <c r="M92" s="20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30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</row>
    <row r="93" spans="2:85" s="16" customFormat="1" x14ac:dyDescent="0.25">
      <c r="B93" s="12">
        <v>800</v>
      </c>
      <c r="C93" s="13" t="s">
        <v>53</v>
      </c>
      <c r="D93" s="12"/>
      <c r="E93" s="12"/>
      <c r="F93" s="14"/>
      <c r="G93" s="15"/>
      <c r="H93" s="14"/>
      <c r="I93" s="15"/>
      <c r="J93" s="14"/>
      <c r="K93" s="15"/>
      <c r="L93" s="15"/>
      <c r="M93" s="15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9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</row>
    <row r="94" spans="2:85" x14ac:dyDescent="0.25">
      <c r="B94" s="17">
        <v>801</v>
      </c>
      <c r="C94" s="18" t="s">
        <v>54</v>
      </c>
      <c r="D94" s="17" t="s">
        <v>6</v>
      </c>
      <c r="E94" s="17">
        <v>6</v>
      </c>
      <c r="F94" s="19"/>
      <c r="G94" s="20"/>
      <c r="H94" s="19"/>
      <c r="I94" s="20"/>
      <c r="J94" s="19"/>
      <c r="K94" s="20"/>
      <c r="L94" s="21"/>
      <c r="M94" s="20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30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</row>
    <row r="95" spans="2:85" s="33" customFormat="1" x14ac:dyDescent="0.25">
      <c r="B95" s="29">
        <v>802</v>
      </c>
      <c r="C95" s="28" t="s">
        <v>225</v>
      </c>
      <c r="D95" s="29" t="s">
        <v>6</v>
      </c>
      <c r="E95" s="29">
        <v>6</v>
      </c>
      <c r="F95" s="30"/>
      <c r="G95" s="31"/>
      <c r="H95" s="30"/>
      <c r="I95" s="31"/>
      <c r="J95" s="30"/>
      <c r="K95" s="31"/>
      <c r="L95" s="32"/>
      <c r="M95" s="31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</row>
    <row r="96" spans="2:85" s="33" customFormat="1" x14ac:dyDescent="0.25">
      <c r="B96" s="29">
        <v>803</v>
      </c>
      <c r="C96" s="28" t="s">
        <v>59</v>
      </c>
      <c r="D96" s="29" t="s">
        <v>15</v>
      </c>
      <c r="E96" s="29">
        <v>24</v>
      </c>
      <c r="F96" s="30"/>
      <c r="G96" s="31"/>
      <c r="H96" s="30"/>
      <c r="I96" s="31"/>
      <c r="J96" s="30"/>
      <c r="K96" s="31"/>
      <c r="L96" s="32"/>
      <c r="M96" s="31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</row>
    <row r="97" spans="2:85" s="33" customFormat="1" x14ac:dyDescent="0.25">
      <c r="B97" s="29">
        <v>804</v>
      </c>
      <c r="C97" s="28" t="s">
        <v>58</v>
      </c>
      <c r="D97" s="29" t="s">
        <v>15</v>
      </c>
      <c r="E97" s="29">
        <v>24</v>
      </c>
      <c r="F97" s="30"/>
      <c r="G97" s="31"/>
      <c r="H97" s="30"/>
      <c r="I97" s="31"/>
      <c r="J97" s="30"/>
      <c r="K97" s="31"/>
      <c r="L97" s="32"/>
      <c r="M97" s="31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</row>
    <row r="98" spans="2:85" s="33" customFormat="1" x14ac:dyDescent="0.25">
      <c r="B98" s="29">
        <v>805</v>
      </c>
      <c r="C98" s="28" t="s">
        <v>60</v>
      </c>
      <c r="D98" s="29" t="s">
        <v>15</v>
      </c>
      <c r="E98" s="29">
        <v>24</v>
      </c>
      <c r="F98" s="30"/>
      <c r="G98" s="31"/>
      <c r="H98" s="30"/>
      <c r="I98" s="31"/>
      <c r="J98" s="30"/>
      <c r="K98" s="31"/>
      <c r="L98" s="32"/>
      <c r="M98" s="31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</row>
    <row r="99" spans="2:85" s="33" customFormat="1" x14ac:dyDescent="0.25">
      <c r="B99" s="29">
        <v>806</v>
      </c>
      <c r="C99" s="28" t="s">
        <v>56</v>
      </c>
      <c r="D99" s="29" t="s">
        <v>15</v>
      </c>
      <c r="E99" s="29">
        <v>24</v>
      </c>
      <c r="F99" s="30"/>
      <c r="G99" s="31"/>
      <c r="H99" s="30"/>
      <c r="I99" s="31"/>
      <c r="J99" s="30"/>
      <c r="K99" s="31"/>
      <c r="L99" s="32"/>
      <c r="M99" s="31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</row>
    <row r="100" spans="2:85" s="33" customFormat="1" x14ac:dyDescent="0.25">
      <c r="B100" s="29">
        <v>807</v>
      </c>
      <c r="C100" s="28" t="s">
        <v>55</v>
      </c>
      <c r="D100" s="29" t="s">
        <v>15</v>
      </c>
      <c r="E100" s="29">
        <v>24</v>
      </c>
      <c r="F100" s="30"/>
      <c r="G100" s="31"/>
      <c r="H100" s="30"/>
      <c r="I100" s="31"/>
      <c r="J100" s="30"/>
      <c r="K100" s="31"/>
      <c r="L100" s="32"/>
      <c r="M100" s="31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</row>
    <row r="101" spans="2:85" s="33" customFormat="1" ht="15" customHeight="1" x14ac:dyDescent="0.25">
      <c r="B101" s="29">
        <v>808</v>
      </c>
      <c r="C101" s="28" t="s">
        <v>57</v>
      </c>
      <c r="D101" s="29" t="s">
        <v>15</v>
      </c>
      <c r="E101" s="29">
        <v>24</v>
      </c>
      <c r="F101" s="30"/>
      <c r="G101" s="31"/>
      <c r="H101" s="30"/>
      <c r="I101" s="31"/>
      <c r="J101" s="30"/>
      <c r="K101" s="31"/>
      <c r="L101" s="32"/>
      <c r="M101" s="31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</row>
    <row r="102" spans="2:85" s="33" customFormat="1" x14ac:dyDescent="0.25">
      <c r="B102" s="17">
        <v>809</v>
      </c>
      <c r="C102" s="28" t="s">
        <v>70</v>
      </c>
      <c r="D102" s="29" t="s">
        <v>15</v>
      </c>
      <c r="E102" s="29">
        <v>25</v>
      </c>
      <c r="F102" s="30"/>
      <c r="G102" s="31"/>
      <c r="H102" s="30"/>
      <c r="I102" s="31"/>
      <c r="J102" s="30"/>
      <c r="K102" s="31"/>
      <c r="L102" s="21"/>
      <c r="M102" s="31"/>
      <c r="N102" s="30"/>
      <c r="O102" s="30"/>
      <c r="P102" s="19"/>
      <c r="Q102" s="30"/>
      <c r="R102" s="30"/>
      <c r="S102" s="19"/>
      <c r="T102" s="30"/>
      <c r="U102" s="30"/>
      <c r="V102" s="19"/>
      <c r="W102" s="30"/>
      <c r="X102" s="30"/>
      <c r="Y102" s="19"/>
      <c r="Z102" s="30"/>
      <c r="AA102" s="30"/>
      <c r="AB102" s="19"/>
      <c r="AC102" s="30"/>
      <c r="AD102" s="30"/>
      <c r="AE102" s="19"/>
      <c r="AF102" s="30"/>
      <c r="AG102" s="30"/>
      <c r="AH102" s="19"/>
      <c r="AI102" s="30"/>
      <c r="AJ102" s="30"/>
      <c r="AK102" s="19"/>
      <c r="AL102" s="30"/>
      <c r="AM102" s="30"/>
      <c r="AN102" s="19"/>
      <c r="AO102" s="30"/>
      <c r="AP102" s="30"/>
      <c r="AQ102" s="19"/>
      <c r="AR102" s="30"/>
      <c r="AS102" s="30"/>
      <c r="AT102" s="19"/>
      <c r="AU102" s="30"/>
      <c r="AV102" s="30"/>
      <c r="AW102" s="19"/>
      <c r="AX102" s="30"/>
      <c r="AY102" s="30"/>
      <c r="AZ102" s="19"/>
      <c r="BA102" s="30"/>
      <c r="BB102" s="30"/>
      <c r="BC102" s="19"/>
      <c r="BD102" s="30"/>
      <c r="BE102" s="30"/>
      <c r="BF102" s="19"/>
      <c r="BG102" s="30"/>
      <c r="BH102" s="30"/>
      <c r="BI102" s="19"/>
      <c r="BJ102" s="30"/>
      <c r="BK102" s="30"/>
      <c r="BL102" s="19"/>
      <c r="BM102" s="30"/>
      <c r="BN102" s="30"/>
      <c r="BO102" s="19"/>
      <c r="BP102" s="30"/>
      <c r="BQ102" s="30"/>
      <c r="BR102" s="19"/>
      <c r="BS102" s="30"/>
      <c r="BT102" s="30"/>
      <c r="BU102" s="19"/>
      <c r="BV102" s="30"/>
      <c r="BW102" s="30"/>
      <c r="BX102" s="19"/>
      <c r="BY102" s="30"/>
      <c r="BZ102" s="30"/>
      <c r="CA102" s="19"/>
      <c r="CB102" s="30"/>
      <c r="CC102" s="30"/>
      <c r="CD102" s="19"/>
      <c r="CE102" s="30"/>
      <c r="CF102" s="30"/>
      <c r="CG102" s="19"/>
    </row>
    <row r="103" spans="2:85" s="49" customFormat="1" x14ac:dyDescent="0.25">
      <c r="B103" s="44"/>
      <c r="C103" s="45" t="s">
        <v>120</v>
      </c>
      <c r="D103" s="44"/>
      <c r="E103" s="44"/>
      <c r="F103" s="46"/>
      <c r="G103" s="47"/>
      <c r="H103" s="46"/>
      <c r="I103" s="47"/>
      <c r="J103" s="46"/>
      <c r="K103" s="47"/>
      <c r="L103" s="48"/>
      <c r="M103" s="47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</row>
    <row r="104" spans="2:85" ht="1.5" customHeight="1" x14ac:dyDescent="0.25">
      <c r="B104" s="17"/>
      <c r="C104" s="18"/>
      <c r="D104" s="17"/>
      <c r="E104" s="17"/>
      <c r="F104" s="19"/>
      <c r="G104" s="20"/>
      <c r="H104" s="19"/>
      <c r="I104" s="20"/>
      <c r="J104" s="19"/>
      <c r="K104" s="20"/>
      <c r="L104" s="20"/>
      <c r="M104" s="20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30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</row>
    <row r="105" spans="2:85" s="16" customFormat="1" x14ac:dyDescent="0.25">
      <c r="B105" s="12">
        <v>900</v>
      </c>
      <c r="C105" s="13" t="s">
        <v>61</v>
      </c>
      <c r="D105" s="12"/>
      <c r="E105" s="12"/>
      <c r="F105" s="14"/>
      <c r="G105" s="15"/>
      <c r="H105" s="14"/>
      <c r="I105" s="15"/>
      <c r="J105" s="14"/>
      <c r="K105" s="15"/>
      <c r="L105" s="15"/>
      <c r="M105" s="15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9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</row>
    <row r="106" spans="2:85" x14ac:dyDescent="0.25">
      <c r="B106" s="17">
        <v>901</v>
      </c>
      <c r="C106" s="18" t="s">
        <v>62</v>
      </c>
      <c r="D106" s="17" t="s">
        <v>15</v>
      </c>
      <c r="E106" s="17">
        <v>24</v>
      </c>
      <c r="F106" s="19"/>
      <c r="G106" s="20"/>
      <c r="H106" s="19"/>
      <c r="I106" s="20"/>
      <c r="J106" s="19"/>
      <c r="K106" s="20"/>
      <c r="L106" s="21"/>
      <c r="M106" s="20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30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</row>
    <row r="107" spans="2:85" x14ac:dyDescent="0.25">
      <c r="B107" s="17">
        <v>902</v>
      </c>
      <c r="C107" s="18" t="s">
        <v>63</v>
      </c>
      <c r="D107" s="17" t="s">
        <v>15</v>
      </c>
      <c r="E107" s="17">
        <v>24</v>
      </c>
      <c r="F107" s="19"/>
      <c r="G107" s="20"/>
      <c r="H107" s="19"/>
      <c r="I107" s="20"/>
      <c r="J107" s="19"/>
      <c r="K107" s="20"/>
      <c r="L107" s="21"/>
      <c r="M107" s="20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30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</row>
    <row r="108" spans="2:85" x14ac:dyDescent="0.25">
      <c r="B108" s="17">
        <v>903</v>
      </c>
      <c r="C108" s="18" t="s">
        <v>64</v>
      </c>
      <c r="D108" s="17" t="s">
        <v>15</v>
      </c>
      <c r="E108" s="17">
        <v>24</v>
      </c>
      <c r="F108" s="19"/>
      <c r="G108" s="20"/>
      <c r="H108" s="19"/>
      <c r="I108" s="20"/>
      <c r="J108" s="19"/>
      <c r="K108" s="20"/>
      <c r="L108" s="21"/>
      <c r="M108" s="20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30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</row>
    <row r="109" spans="2:85" x14ac:dyDescent="0.25">
      <c r="B109" s="17">
        <v>904</v>
      </c>
      <c r="C109" s="18" t="s">
        <v>65</v>
      </c>
      <c r="D109" s="17" t="s">
        <v>15</v>
      </c>
      <c r="E109" s="17">
        <v>24</v>
      </c>
      <c r="F109" s="19"/>
      <c r="G109" s="20"/>
      <c r="H109" s="19"/>
      <c r="I109" s="20"/>
      <c r="J109" s="19"/>
      <c r="K109" s="20"/>
      <c r="L109" s="21"/>
      <c r="M109" s="20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30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</row>
    <row r="110" spans="2:85" s="27" customFormat="1" x14ac:dyDescent="0.25">
      <c r="B110" s="22"/>
      <c r="C110" s="23" t="s">
        <v>121</v>
      </c>
      <c r="D110" s="22"/>
      <c r="E110" s="22"/>
      <c r="F110" s="24"/>
      <c r="G110" s="25"/>
      <c r="H110" s="24"/>
      <c r="I110" s="25"/>
      <c r="J110" s="24"/>
      <c r="K110" s="25"/>
      <c r="L110" s="26"/>
      <c r="M110" s="25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46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</row>
    <row r="111" spans="2:85" s="27" customFormat="1" ht="1.5" customHeight="1" x14ac:dyDescent="0.25">
      <c r="B111" s="22"/>
      <c r="C111" s="23"/>
      <c r="D111" s="22"/>
      <c r="E111" s="22"/>
      <c r="F111" s="24"/>
      <c r="G111" s="25"/>
      <c r="H111" s="24"/>
      <c r="I111" s="25"/>
      <c r="J111" s="24"/>
      <c r="K111" s="25"/>
      <c r="L111" s="25"/>
      <c r="M111" s="25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46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</row>
    <row r="112" spans="2:85" s="27" customFormat="1" x14ac:dyDescent="0.25">
      <c r="B112" s="22">
        <v>1000</v>
      </c>
      <c r="C112" s="34" t="s">
        <v>122</v>
      </c>
      <c r="D112" s="22"/>
      <c r="E112" s="22"/>
      <c r="F112" s="24"/>
      <c r="G112" s="25"/>
      <c r="H112" s="24"/>
      <c r="I112" s="25"/>
      <c r="J112" s="24"/>
      <c r="K112" s="25"/>
      <c r="L112" s="25"/>
      <c r="M112" s="25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46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</row>
    <row r="113" spans="2:85" s="40" customFormat="1" x14ac:dyDescent="0.25">
      <c r="B113" s="17">
        <v>1001</v>
      </c>
      <c r="C113" s="36" t="s">
        <v>73</v>
      </c>
      <c r="D113" s="37" t="s">
        <v>6</v>
      </c>
      <c r="E113" s="37">
        <v>1</v>
      </c>
      <c r="F113" s="19"/>
      <c r="G113" s="67"/>
      <c r="H113" s="19"/>
      <c r="I113" s="67"/>
      <c r="J113" s="19"/>
      <c r="K113" s="67"/>
      <c r="L113" s="21"/>
      <c r="M113" s="20"/>
      <c r="N113" s="38"/>
      <c r="O113" s="38"/>
      <c r="P113" s="19"/>
      <c r="Q113" s="38"/>
      <c r="R113" s="38"/>
      <c r="S113" s="19"/>
      <c r="T113" s="39"/>
      <c r="U113" s="39"/>
      <c r="V113" s="19"/>
      <c r="W113" s="39"/>
      <c r="X113" s="39"/>
      <c r="Y113" s="19"/>
      <c r="Z113" s="39"/>
      <c r="AA113" s="38"/>
      <c r="AB113" s="19"/>
      <c r="AC113" s="39"/>
      <c r="AD113" s="39"/>
      <c r="AE113" s="19"/>
      <c r="AF113" s="39"/>
      <c r="AG113" s="39"/>
      <c r="AH113" s="19"/>
      <c r="AI113" s="39"/>
      <c r="AJ113" s="39"/>
      <c r="AK113" s="19"/>
      <c r="AL113" s="39"/>
      <c r="AM113" s="19"/>
      <c r="AN113" s="19"/>
      <c r="AO113" s="39"/>
      <c r="AP113" s="38"/>
      <c r="AQ113" s="19"/>
      <c r="AR113" s="39"/>
      <c r="AS113" s="39"/>
      <c r="AT113" s="19"/>
      <c r="AU113" s="39"/>
      <c r="AV113" s="39"/>
      <c r="AW113" s="19"/>
      <c r="AX113" s="39"/>
      <c r="AY113" s="150"/>
      <c r="AZ113" s="19"/>
      <c r="BA113" s="39"/>
      <c r="BB113" s="39"/>
      <c r="BC113" s="19"/>
      <c r="BD113" s="39"/>
      <c r="BE113" s="39"/>
      <c r="BF113" s="19"/>
      <c r="BG113" s="39"/>
      <c r="BH113" s="39"/>
      <c r="BI113" s="19"/>
      <c r="BJ113" s="39"/>
      <c r="BK113" s="39"/>
      <c r="BL113" s="19"/>
      <c r="BM113" s="39"/>
      <c r="BN113" s="39"/>
      <c r="BO113" s="19"/>
      <c r="BP113" s="39"/>
      <c r="BQ113" s="39"/>
      <c r="BR113" s="19"/>
      <c r="BS113" s="39"/>
      <c r="BT113" s="19"/>
      <c r="BU113" s="19"/>
      <c r="BV113" s="39"/>
      <c r="BW113" s="39"/>
      <c r="BX113" s="19"/>
      <c r="BY113" s="39"/>
      <c r="BZ113" s="30"/>
      <c r="CA113" s="19"/>
      <c r="CB113" s="39"/>
      <c r="CC113" s="39"/>
      <c r="CD113" s="19"/>
      <c r="CE113" s="39"/>
      <c r="CF113" s="39"/>
      <c r="CG113" s="19"/>
    </row>
    <row r="114" spans="2:85" s="40" customFormat="1" x14ac:dyDescent="0.25">
      <c r="B114" s="17">
        <v>1002</v>
      </c>
      <c r="C114" s="36" t="s">
        <v>180</v>
      </c>
      <c r="D114" s="37" t="s">
        <v>6</v>
      </c>
      <c r="E114" s="37">
        <v>1</v>
      </c>
      <c r="F114" s="19"/>
      <c r="G114" s="67"/>
      <c r="H114" s="19"/>
      <c r="I114" s="67"/>
      <c r="J114" s="19"/>
      <c r="K114" s="67"/>
      <c r="L114" s="21"/>
      <c r="M114" s="20"/>
      <c r="N114" s="38"/>
      <c r="O114" s="38"/>
      <c r="P114" s="19"/>
      <c r="Q114" s="38"/>
      <c r="R114" s="38"/>
      <c r="S114" s="19"/>
      <c r="T114" s="39"/>
      <c r="U114" s="39"/>
      <c r="V114" s="19"/>
      <c r="W114" s="39"/>
      <c r="X114" s="39"/>
      <c r="Y114" s="19"/>
      <c r="Z114" s="39"/>
      <c r="AA114" s="38"/>
      <c r="AB114" s="19"/>
      <c r="AC114" s="39"/>
      <c r="AD114" s="39"/>
      <c r="AE114" s="19"/>
      <c r="AF114" s="39"/>
      <c r="AG114" s="39"/>
      <c r="AH114" s="19"/>
      <c r="AI114" s="39"/>
      <c r="AJ114" s="39"/>
      <c r="AK114" s="19"/>
      <c r="AL114" s="39"/>
      <c r="AM114" s="19"/>
      <c r="AN114" s="19"/>
      <c r="AO114" s="39"/>
      <c r="AP114" s="38"/>
      <c r="AQ114" s="19"/>
      <c r="AR114" s="39"/>
      <c r="AS114" s="39"/>
      <c r="AT114" s="19"/>
      <c r="AU114" s="39"/>
      <c r="AV114" s="39"/>
      <c r="AW114" s="19"/>
      <c r="AX114" s="39"/>
      <c r="AY114" s="150"/>
      <c r="AZ114" s="19"/>
      <c r="BA114" s="39"/>
      <c r="BB114" s="39"/>
      <c r="BC114" s="19"/>
      <c r="BD114" s="39"/>
      <c r="BE114" s="19"/>
      <c r="BF114" s="19"/>
      <c r="BG114" s="39"/>
      <c r="BH114" s="39"/>
      <c r="BI114" s="19"/>
      <c r="BJ114" s="39"/>
      <c r="BK114" s="39"/>
      <c r="BL114" s="19"/>
      <c r="BM114" s="39"/>
      <c r="BN114" s="39"/>
      <c r="BO114" s="19"/>
      <c r="BP114" s="39"/>
      <c r="BQ114" s="39"/>
      <c r="BR114" s="19"/>
      <c r="BS114" s="39"/>
      <c r="BT114" s="39"/>
      <c r="BU114" s="19"/>
      <c r="BV114" s="39"/>
      <c r="BW114" s="39"/>
      <c r="BX114" s="19"/>
      <c r="BY114" s="39"/>
      <c r="BZ114" s="39"/>
      <c r="CA114" s="19"/>
      <c r="CB114" s="39"/>
      <c r="CC114" s="39"/>
      <c r="CD114" s="19"/>
      <c r="CE114" s="39"/>
      <c r="CF114" s="39"/>
      <c r="CG114" s="19"/>
    </row>
    <row r="115" spans="2:85" s="40" customFormat="1" x14ac:dyDescent="0.25">
      <c r="B115" s="35"/>
      <c r="C115" s="23" t="s">
        <v>123</v>
      </c>
      <c r="D115" s="35"/>
      <c r="E115" s="35"/>
      <c r="F115" s="24"/>
      <c r="G115" s="39"/>
      <c r="H115" s="24"/>
      <c r="I115" s="39"/>
      <c r="J115" s="24"/>
      <c r="K115" s="39"/>
      <c r="L115" s="26"/>
      <c r="M115" s="25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46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</row>
    <row r="116" spans="2:85" s="40" customFormat="1" ht="1.5" customHeight="1" x14ac:dyDescent="0.25">
      <c r="B116" s="35"/>
      <c r="C116" s="36"/>
      <c r="D116" s="35"/>
      <c r="E116" s="35"/>
      <c r="F116" s="39"/>
      <c r="G116" s="41"/>
      <c r="H116" s="39"/>
      <c r="I116" s="41"/>
      <c r="J116" s="39"/>
      <c r="K116" s="41"/>
      <c r="L116" s="41"/>
      <c r="M116" s="41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150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</row>
    <row r="117" spans="2:85" s="27" customFormat="1" x14ac:dyDescent="0.25">
      <c r="B117" s="22" t="s">
        <v>124</v>
      </c>
      <c r="C117" s="23"/>
      <c r="D117" s="22"/>
      <c r="E117" s="22"/>
      <c r="F117" s="24">
        <f>SUM(F10:F115)/2</f>
        <v>0</v>
      </c>
      <c r="G117" s="25" t="e">
        <f t="shared" ref="G117" si="91">+F117/$H$117</f>
        <v>#DIV/0!</v>
      </c>
      <c r="H117" s="24">
        <f>SUM(H10:H115)/2</f>
        <v>0</v>
      </c>
      <c r="I117" s="25" t="e">
        <f t="shared" ref="I117" si="92">+H117/$H$117</f>
        <v>#DIV/0!</v>
      </c>
      <c r="J117" s="24">
        <f>SUM(J10:J115)/2</f>
        <v>0</v>
      </c>
      <c r="K117" s="25"/>
      <c r="L117" s="24">
        <f>SUM(L9:L116)/2</f>
        <v>0</v>
      </c>
      <c r="M117" s="25" t="e">
        <f>L117/H117</f>
        <v>#DIV/0!</v>
      </c>
      <c r="N117" s="24">
        <f t="shared" ref="N117:AS117" si="93">SUM(N10:N115)/2</f>
        <v>0</v>
      </c>
      <c r="O117" s="24">
        <f t="shared" si="93"/>
        <v>0</v>
      </c>
      <c r="P117" s="24">
        <f t="shared" si="93"/>
        <v>0</v>
      </c>
      <c r="Q117" s="24">
        <f t="shared" si="93"/>
        <v>0</v>
      </c>
      <c r="R117" s="24">
        <f t="shared" si="93"/>
        <v>0</v>
      </c>
      <c r="S117" s="24">
        <f t="shared" si="93"/>
        <v>0</v>
      </c>
      <c r="T117" s="24">
        <f t="shared" si="93"/>
        <v>0</v>
      </c>
      <c r="U117" s="24">
        <f t="shared" si="93"/>
        <v>0</v>
      </c>
      <c r="V117" s="24">
        <f t="shared" si="93"/>
        <v>0</v>
      </c>
      <c r="W117" s="24">
        <f t="shared" si="93"/>
        <v>0</v>
      </c>
      <c r="X117" s="24">
        <f t="shared" si="93"/>
        <v>0</v>
      </c>
      <c r="Y117" s="24">
        <f t="shared" si="93"/>
        <v>0</v>
      </c>
      <c r="Z117" s="24">
        <f t="shared" si="93"/>
        <v>0</v>
      </c>
      <c r="AA117" s="24">
        <f t="shared" si="93"/>
        <v>0</v>
      </c>
      <c r="AB117" s="24">
        <f t="shared" si="93"/>
        <v>0</v>
      </c>
      <c r="AC117" s="24">
        <f t="shared" si="93"/>
        <v>0</v>
      </c>
      <c r="AD117" s="24">
        <f t="shared" si="93"/>
        <v>0</v>
      </c>
      <c r="AE117" s="24">
        <f t="shared" si="93"/>
        <v>0</v>
      </c>
      <c r="AF117" s="24">
        <f t="shared" si="93"/>
        <v>0</v>
      </c>
      <c r="AG117" s="24">
        <f t="shared" si="93"/>
        <v>0</v>
      </c>
      <c r="AH117" s="24">
        <f t="shared" si="93"/>
        <v>0</v>
      </c>
      <c r="AI117" s="24">
        <f t="shared" si="93"/>
        <v>0</v>
      </c>
      <c r="AJ117" s="24">
        <f t="shared" si="93"/>
        <v>0</v>
      </c>
      <c r="AK117" s="24">
        <f t="shared" si="93"/>
        <v>0</v>
      </c>
      <c r="AL117" s="24">
        <f t="shared" si="93"/>
        <v>0</v>
      </c>
      <c r="AM117" s="24">
        <f t="shared" si="93"/>
        <v>0</v>
      </c>
      <c r="AN117" s="24">
        <f t="shared" si="93"/>
        <v>0</v>
      </c>
      <c r="AO117" s="24">
        <f t="shared" si="93"/>
        <v>0</v>
      </c>
      <c r="AP117" s="24">
        <f t="shared" si="93"/>
        <v>0</v>
      </c>
      <c r="AQ117" s="24">
        <f t="shared" si="93"/>
        <v>0</v>
      </c>
      <c r="AR117" s="24">
        <f t="shared" si="93"/>
        <v>0</v>
      </c>
      <c r="AS117" s="24">
        <f t="shared" si="93"/>
        <v>0</v>
      </c>
      <c r="AT117" s="24">
        <f t="shared" ref="AT117:BY117" si="94">SUM(AT10:AT115)/2</f>
        <v>0</v>
      </c>
      <c r="AU117" s="24">
        <f t="shared" si="94"/>
        <v>0</v>
      </c>
      <c r="AV117" s="24">
        <f t="shared" si="94"/>
        <v>0</v>
      </c>
      <c r="AW117" s="24">
        <f t="shared" si="94"/>
        <v>0</v>
      </c>
      <c r="AX117" s="24">
        <f t="shared" si="94"/>
        <v>0</v>
      </c>
      <c r="AY117" s="46">
        <f t="shared" si="94"/>
        <v>0</v>
      </c>
      <c r="AZ117" s="24">
        <f t="shared" si="94"/>
        <v>0</v>
      </c>
      <c r="BA117" s="24">
        <f t="shared" si="94"/>
        <v>0</v>
      </c>
      <c r="BB117" s="24">
        <f t="shared" si="94"/>
        <v>0</v>
      </c>
      <c r="BC117" s="24">
        <f t="shared" si="94"/>
        <v>0</v>
      </c>
      <c r="BD117" s="24">
        <f t="shared" si="94"/>
        <v>0</v>
      </c>
      <c r="BE117" s="24">
        <f t="shared" si="94"/>
        <v>0</v>
      </c>
      <c r="BF117" s="24">
        <f t="shared" si="94"/>
        <v>0</v>
      </c>
      <c r="BG117" s="24">
        <f t="shared" si="94"/>
        <v>0</v>
      </c>
      <c r="BH117" s="24">
        <f t="shared" si="94"/>
        <v>0</v>
      </c>
      <c r="BI117" s="24">
        <f t="shared" si="94"/>
        <v>0</v>
      </c>
      <c r="BJ117" s="24">
        <f t="shared" si="94"/>
        <v>0</v>
      </c>
      <c r="BK117" s="24">
        <f t="shared" si="94"/>
        <v>0</v>
      </c>
      <c r="BL117" s="24">
        <f t="shared" si="94"/>
        <v>0</v>
      </c>
      <c r="BM117" s="24">
        <f t="shared" si="94"/>
        <v>0</v>
      </c>
      <c r="BN117" s="24">
        <f t="shared" si="94"/>
        <v>0</v>
      </c>
      <c r="BO117" s="24">
        <f t="shared" si="94"/>
        <v>0</v>
      </c>
      <c r="BP117" s="24">
        <f t="shared" si="94"/>
        <v>0</v>
      </c>
      <c r="BQ117" s="24">
        <f t="shared" si="94"/>
        <v>0</v>
      </c>
      <c r="BR117" s="24">
        <f t="shared" si="94"/>
        <v>0</v>
      </c>
      <c r="BS117" s="24">
        <f t="shared" si="94"/>
        <v>0</v>
      </c>
      <c r="BT117" s="24">
        <f t="shared" si="94"/>
        <v>0</v>
      </c>
      <c r="BU117" s="24">
        <f t="shared" si="94"/>
        <v>0</v>
      </c>
      <c r="BV117" s="24">
        <f t="shared" si="94"/>
        <v>0</v>
      </c>
      <c r="BW117" s="24">
        <f t="shared" si="94"/>
        <v>0</v>
      </c>
      <c r="BX117" s="24">
        <f t="shared" si="94"/>
        <v>0</v>
      </c>
      <c r="BY117" s="24">
        <f t="shared" si="94"/>
        <v>0</v>
      </c>
      <c r="BZ117" s="24">
        <f t="shared" ref="BZ117:CG117" si="95">SUM(BZ10:BZ115)/2</f>
        <v>0</v>
      </c>
      <c r="CA117" s="24">
        <f t="shared" si="95"/>
        <v>0</v>
      </c>
      <c r="CB117" s="24">
        <f t="shared" si="95"/>
        <v>0</v>
      </c>
      <c r="CC117" s="24">
        <f t="shared" si="95"/>
        <v>0</v>
      </c>
      <c r="CD117" s="24">
        <f t="shared" si="95"/>
        <v>0</v>
      </c>
      <c r="CE117" s="24">
        <f t="shared" si="95"/>
        <v>0</v>
      </c>
      <c r="CF117" s="24">
        <f t="shared" si="95"/>
        <v>0</v>
      </c>
      <c r="CG117" s="24">
        <f t="shared" si="95"/>
        <v>0</v>
      </c>
    </row>
    <row r="118" spans="2:85" s="16" customFormat="1" x14ac:dyDescent="0.25">
      <c r="C118" s="165" t="s">
        <v>125</v>
      </c>
      <c r="F118" s="166">
        <f>SUM(F25:F31)</f>
        <v>0</v>
      </c>
      <c r="G118" s="167"/>
      <c r="H118" s="166">
        <f>SUM(H25:H31)</f>
        <v>0</v>
      </c>
      <c r="I118" s="167"/>
      <c r="J118" s="166">
        <f>SUM(J25:J31)</f>
        <v>0</v>
      </c>
      <c r="K118" s="167"/>
      <c r="L118" s="166">
        <f>SUM(L25:L31)</f>
        <v>0</v>
      </c>
      <c r="M118" s="167"/>
      <c r="N118" s="166">
        <f t="shared" ref="N118:AS118" si="96">SUM(N25:N31)</f>
        <v>0</v>
      </c>
      <c r="O118" s="166">
        <f t="shared" si="96"/>
        <v>0</v>
      </c>
      <c r="P118" s="166">
        <f t="shared" si="96"/>
        <v>0</v>
      </c>
      <c r="Q118" s="166">
        <f t="shared" si="96"/>
        <v>0</v>
      </c>
      <c r="R118" s="166">
        <f t="shared" si="96"/>
        <v>0</v>
      </c>
      <c r="S118" s="166">
        <f t="shared" si="96"/>
        <v>0</v>
      </c>
      <c r="T118" s="166">
        <f t="shared" si="96"/>
        <v>0</v>
      </c>
      <c r="U118" s="166">
        <f t="shared" si="96"/>
        <v>0</v>
      </c>
      <c r="V118" s="166">
        <f t="shared" si="96"/>
        <v>0</v>
      </c>
      <c r="W118" s="166">
        <f t="shared" si="96"/>
        <v>0</v>
      </c>
      <c r="X118" s="166">
        <f t="shared" si="96"/>
        <v>0</v>
      </c>
      <c r="Y118" s="166">
        <f t="shared" si="96"/>
        <v>0</v>
      </c>
      <c r="Z118" s="166">
        <f t="shared" si="96"/>
        <v>0</v>
      </c>
      <c r="AA118" s="166">
        <f t="shared" si="96"/>
        <v>0</v>
      </c>
      <c r="AB118" s="166">
        <f t="shared" si="96"/>
        <v>0</v>
      </c>
      <c r="AC118" s="166">
        <f t="shared" si="96"/>
        <v>0</v>
      </c>
      <c r="AD118" s="166">
        <f t="shared" si="96"/>
        <v>0</v>
      </c>
      <c r="AE118" s="166">
        <f t="shared" si="96"/>
        <v>0</v>
      </c>
      <c r="AF118" s="166">
        <f t="shared" si="96"/>
        <v>0</v>
      </c>
      <c r="AG118" s="166">
        <f t="shared" si="96"/>
        <v>0</v>
      </c>
      <c r="AH118" s="166">
        <f t="shared" si="96"/>
        <v>0</v>
      </c>
      <c r="AI118" s="166">
        <f t="shared" si="96"/>
        <v>0</v>
      </c>
      <c r="AJ118" s="166">
        <f t="shared" si="96"/>
        <v>0</v>
      </c>
      <c r="AK118" s="166">
        <f t="shared" si="96"/>
        <v>0</v>
      </c>
      <c r="AL118" s="166">
        <f t="shared" si="96"/>
        <v>0</v>
      </c>
      <c r="AM118" s="166">
        <f t="shared" si="96"/>
        <v>0</v>
      </c>
      <c r="AN118" s="166">
        <f t="shared" si="96"/>
        <v>0</v>
      </c>
      <c r="AO118" s="166">
        <f t="shared" si="96"/>
        <v>0</v>
      </c>
      <c r="AP118" s="166">
        <f t="shared" si="96"/>
        <v>0</v>
      </c>
      <c r="AQ118" s="166">
        <f t="shared" si="96"/>
        <v>0</v>
      </c>
      <c r="AR118" s="166">
        <f t="shared" si="96"/>
        <v>0</v>
      </c>
      <c r="AS118" s="166">
        <f t="shared" si="96"/>
        <v>0</v>
      </c>
      <c r="AT118" s="166">
        <f t="shared" ref="AT118:BY118" si="97">SUM(AT25:AT31)</f>
        <v>0</v>
      </c>
      <c r="AU118" s="166">
        <f t="shared" si="97"/>
        <v>0</v>
      </c>
      <c r="AV118" s="166">
        <f t="shared" si="97"/>
        <v>0</v>
      </c>
      <c r="AW118" s="166">
        <f t="shared" si="97"/>
        <v>0</v>
      </c>
      <c r="AX118" s="166">
        <f t="shared" si="97"/>
        <v>0</v>
      </c>
      <c r="AY118" s="168">
        <f t="shared" si="97"/>
        <v>0</v>
      </c>
      <c r="AZ118" s="166">
        <f t="shared" si="97"/>
        <v>0</v>
      </c>
      <c r="BA118" s="166">
        <f t="shared" si="97"/>
        <v>0</v>
      </c>
      <c r="BB118" s="166">
        <f t="shared" si="97"/>
        <v>0</v>
      </c>
      <c r="BC118" s="166">
        <f t="shared" si="97"/>
        <v>0</v>
      </c>
      <c r="BD118" s="166">
        <f t="shared" si="97"/>
        <v>0</v>
      </c>
      <c r="BE118" s="166">
        <f t="shared" si="97"/>
        <v>0</v>
      </c>
      <c r="BF118" s="166">
        <f t="shared" si="97"/>
        <v>0</v>
      </c>
      <c r="BG118" s="166">
        <f t="shared" si="97"/>
        <v>0</v>
      </c>
      <c r="BH118" s="166">
        <f t="shared" si="97"/>
        <v>0</v>
      </c>
      <c r="BI118" s="166">
        <f t="shared" si="97"/>
        <v>0</v>
      </c>
      <c r="BJ118" s="166">
        <f t="shared" si="97"/>
        <v>0</v>
      </c>
      <c r="BK118" s="166">
        <f t="shared" si="97"/>
        <v>0</v>
      </c>
      <c r="BL118" s="166">
        <f t="shared" si="97"/>
        <v>0</v>
      </c>
      <c r="BM118" s="166">
        <f t="shared" si="97"/>
        <v>0</v>
      </c>
      <c r="BN118" s="166">
        <f t="shared" si="97"/>
        <v>0</v>
      </c>
      <c r="BO118" s="166">
        <f t="shared" si="97"/>
        <v>0</v>
      </c>
      <c r="BP118" s="166">
        <f t="shared" si="97"/>
        <v>0</v>
      </c>
      <c r="BQ118" s="166">
        <f t="shared" si="97"/>
        <v>0</v>
      </c>
      <c r="BR118" s="166">
        <f t="shared" si="97"/>
        <v>0</v>
      </c>
      <c r="BS118" s="166">
        <f t="shared" si="97"/>
        <v>0</v>
      </c>
      <c r="BT118" s="166">
        <f t="shared" si="97"/>
        <v>0</v>
      </c>
      <c r="BU118" s="166">
        <f t="shared" si="97"/>
        <v>0</v>
      </c>
      <c r="BV118" s="166">
        <f t="shared" si="97"/>
        <v>0</v>
      </c>
      <c r="BW118" s="166">
        <f t="shared" si="97"/>
        <v>0</v>
      </c>
      <c r="BX118" s="166">
        <f t="shared" si="97"/>
        <v>0</v>
      </c>
      <c r="BY118" s="166">
        <f t="shared" si="97"/>
        <v>0</v>
      </c>
      <c r="BZ118" s="166">
        <f t="shared" ref="BZ118:CG118" si="98">SUM(BZ25:BZ31)</f>
        <v>0</v>
      </c>
      <c r="CA118" s="166">
        <f t="shared" si="98"/>
        <v>0</v>
      </c>
      <c r="CB118" s="166">
        <f t="shared" si="98"/>
        <v>0</v>
      </c>
      <c r="CC118" s="166">
        <f t="shared" si="98"/>
        <v>0</v>
      </c>
      <c r="CD118" s="166">
        <f t="shared" si="98"/>
        <v>0</v>
      </c>
      <c r="CE118" s="166">
        <f t="shared" si="98"/>
        <v>0</v>
      </c>
      <c r="CF118" s="166">
        <f t="shared" si="98"/>
        <v>0</v>
      </c>
      <c r="CG118" s="166">
        <f t="shared" si="98"/>
        <v>0</v>
      </c>
    </row>
    <row r="119" spans="2:85" x14ac:dyDescent="0.25">
      <c r="AP119" s="50"/>
      <c r="AR119" s="50"/>
      <c r="AY119" s="151"/>
    </row>
    <row r="120" spans="2:85" x14ac:dyDescent="0.25">
      <c r="F120" s="4"/>
      <c r="G120" s="4"/>
      <c r="H120" s="4"/>
      <c r="I120" s="4"/>
      <c r="J120" s="4"/>
      <c r="K120" s="4"/>
      <c r="T120" s="43"/>
      <c r="AM120" s="50"/>
      <c r="AY120" s="152"/>
      <c r="BB120" s="50"/>
      <c r="BE120" s="50"/>
    </row>
    <row r="121" spans="2:85" x14ac:dyDescent="0.25">
      <c r="F121" s="4"/>
      <c r="G121" s="4"/>
      <c r="H121" s="4"/>
      <c r="I121" s="4"/>
      <c r="J121" s="4"/>
      <c r="K121" s="4"/>
      <c r="AY121" s="151"/>
    </row>
    <row r="122" spans="2:85" ht="15.75" thickBot="1" x14ac:dyDescent="0.3">
      <c r="AF122" s="50"/>
      <c r="AY122" s="151"/>
      <c r="BB122" s="50"/>
    </row>
    <row r="123" spans="2:85" s="56" customFormat="1" ht="30.6" customHeight="1" x14ac:dyDescent="0.25">
      <c r="C123" s="42"/>
      <c r="F123" s="57">
        <v>194845035</v>
      </c>
      <c r="G123" s="58"/>
      <c r="H123" s="57"/>
      <c r="I123" s="58"/>
      <c r="J123" s="57"/>
      <c r="K123" s="58"/>
      <c r="L123" s="58"/>
      <c r="M123" s="58"/>
      <c r="N123" s="59" t="s">
        <v>15</v>
      </c>
      <c r="O123" s="60" t="s">
        <v>108</v>
      </c>
      <c r="P123" s="60" t="s">
        <v>109</v>
      </c>
      <c r="Q123" s="60" t="s">
        <v>126</v>
      </c>
      <c r="R123" s="60" t="s">
        <v>127</v>
      </c>
      <c r="S123" s="80" t="s">
        <v>110</v>
      </c>
      <c r="T123" s="83" t="s">
        <v>175</v>
      </c>
      <c r="U123" s="89" t="s">
        <v>174</v>
      </c>
      <c r="V123" s="137" t="s">
        <v>128</v>
      </c>
      <c r="W123" s="133" t="s">
        <v>176</v>
      </c>
      <c r="X123" s="134" t="s">
        <v>177</v>
      </c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153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</row>
    <row r="124" spans="2:85" x14ac:dyDescent="0.25">
      <c r="N124" s="62">
        <f>EDATE(N125,-1)</f>
        <v>45078</v>
      </c>
      <c r="O124" s="19">
        <v>0</v>
      </c>
      <c r="P124" s="19">
        <v>0</v>
      </c>
      <c r="Q124" s="19">
        <v>0</v>
      </c>
      <c r="R124" s="19">
        <v>0</v>
      </c>
      <c r="S124" s="81">
        <v>0</v>
      </c>
      <c r="T124" s="84">
        <v>0</v>
      </c>
      <c r="U124" s="90">
        <v>0</v>
      </c>
      <c r="V124" s="135">
        <v>0</v>
      </c>
      <c r="W124" s="138" t="e">
        <f>#REF!</f>
        <v>#REF!</v>
      </c>
      <c r="X124" s="63" t="e">
        <f>W124</f>
        <v>#REF!</v>
      </c>
      <c r="Y124" s="50" t="e">
        <f>R124/Q124</f>
        <v>#DIV/0!</v>
      </c>
      <c r="AY124" s="151"/>
    </row>
    <row r="125" spans="2:85" x14ac:dyDescent="0.25">
      <c r="F125" s="50" t="e">
        <f>F123/F117</f>
        <v>#DIV/0!</v>
      </c>
      <c r="N125" s="62">
        <f>N6</f>
        <v>45108</v>
      </c>
      <c r="O125" s="19">
        <f t="shared" ref="O125:P148" si="99">SUMIFS($N$117:$CG$117,$N$7:$CG$7,$N125,$N$8:$CG$8,O$123)</f>
        <v>0</v>
      </c>
      <c r="P125" s="19">
        <f t="shared" si="99"/>
        <v>0</v>
      </c>
      <c r="Q125" s="19">
        <f>O125</f>
        <v>0</v>
      </c>
      <c r="R125" s="19">
        <f>P125</f>
        <v>0</v>
      </c>
      <c r="S125" s="81">
        <f>Q125-R125</f>
        <v>0</v>
      </c>
      <c r="T125" s="84">
        <f>IFERROR((O125-P125)/O125,0)</f>
        <v>0</v>
      </c>
      <c r="U125" s="90">
        <f>IFERROR(S125/Q125,0)</f>
        <v>0</v>
      </c>
      <c r="V125" s="135" t="e">
        <f>R125/$H$117</f>
        <v>#DIV/0!</v>
      </c>
      <c r="W125" s="138" t="e">
        <f>#REF!</f>
        <v>#REF!</v>
      </c>
      <c r="X125" s="63" t="e">
        <f>W125+X124</f>
        <v>#REF!</v>
      </c>
      <c r="Y125" s="50" t="e">
        <f t="shared" ref="Y125:Y147" si="100">R125/Q125</f>
        <v>#DIV/0!</v>
      </c>
      <c r="AM125" s="50"/>
      <c r="AY125" s="151"/>
    </row>
    <row r="126" spans="2:85" x14ac:dyDescent="0.25">
      <c r="N126" s="62">
        <f>EDATE(N125,1)</f>
        <v>45139</v>
      </c>
      <c r="O126" s="19">
        <f t="shared" si="99"/>
        <v>0</v>
      </c>
      <c r="P126" s="19">
        <f t="shared" si="99"/>
        <v>0</v>
      </c>
      <c r="Q126" s="19">
        <f>Q125+O126</f>
        <v>0</v>
      </c>
      <c r="R126" s="19">
        <f>R125+P126</f>
        <v>0</v>
      </c>
      <c r="S126" s="81">
        <f t="shared" ref="S126:S148" si="101">Q126-R126</f>
        <v>0</v>
      </c>
      <c r="T126" s="84">
        <f t="shared" ref="T126:T139" si="102">IFERROR((O126-P126)/O126,0)</f>
        <v>0</v>
      </c>
      <c r="U126" s="90">
        <f t="shared" ref="U126:U139" si="103">IFERROR(S126/Q126,0)</f>
        <v>0</v>
      </c>
      <c r="V126" s="135" t="e">
        <f t="shared" ref="V126:V148" si="104">R126/$H$117</f>
        <v>#DIV/0!</v>
      </c>
      <c r="W126" s="138" t="e">
        <f>#REF!</f>
        <v>#REF!</v>
      </c>
      <c r="X126" s="63" t="e">
        <f t="shared" ref="X126:X139" si="105">W126+X125</f>
        <v>#REF!</v>
      </c>
      <c r="Y126" s="50" t="e">
        <f t="shared" si="100"/>
        <v>#DIV/0!</v>
      </c>
      <c r="AY126" s="151"/>
      <c r="BK126" s="50"/>
    </row>
    <row r="127" spans="2:85" x14ac:dyDescent="0.25">
      <c r="N127" s="62">
        <f t="shared" ref="N127:N136" si="106">EDATE(N126,1)</f>
        <v>45170</v>
      </c>
      <c r="O127" s="19">
        <f t="shared" si="99"/>
        <v>0</v>
      </c>
      <c r="P127" s="19">
        <f t="shared" si="99"/>
        <v>0</v>
      </c>
      <c r="Q127" s="19">
        <f t="shared" ref="Q127:Q148" si="107">Q126+O127</f>
        <v>0</v>
      </c>
      <c r="R127" s="19">
        <f t="shared" ref="R127:R143" si="108">R126+P127</f>
        <v>0</v>
      </c>
      <c r="S127" s="81">
        <f t="shared" si="101"/>
        <v>0</v>
      </c>
      <c r="T127" s="84">
        <f t="shared" si="102"/>
        <v>0</v>
      </c>
      <c r="U127" s="90">
        <f t="shared" si="103"/>
        <v>0</v>
      </c>
      <c r="V127" s="135" t="e">
        <f t="shared" si="104"/>
        <v>#DIV/0!</v>
      </c>
      <c r="W127" s="138" t="e">
        <f>#REF!</f>
        <v>#REF!</v>
      </c>
      <c r="X127" s="63" t="e">
        <f t="shared" si="105"/>
        <v>#REF!</v>
      </c>
      <c r="Y127" s="50" t="e">
        <f t="shared" si="100"/>
        <v>#DIV/0!</v>
      </c>
      <c r="AY127" s="151"/>
    </row>
    <row r="128" spans="2:85" x14ac:dyDescent="0.25">
      <c r="N128" s="62">
        <f t="shared" si="106"/>
        <v>45200</v>
      </c>
      <c r="O128" s="19">
        <f t="shared" si="99"/>
        <v>0</v>
      </c>
      <c r="P128" s="19">
        <f t="shared" si="99"/>
        <v>0</v>
      </c>
      <c r="Q128" s="19">
        <f t="shared" si="107"/>
        <v>0</v>
      </c>
      <c r="R128" s="19">
        <f t="shared" si="108"/>
        <v>0</v>
      </c>
      <c r="S128" s="81">
        <f t="shared" si="101"/>
        <v>0</v>
      </c>
      <c r="T128" s="84">
        <f t="shared" si="102"/>
        <v>0</v>
      </c>
      <c r="U128" s="90">
        <f t="shared" si="103"/>
        <v>0</v>
      </c>
      <c r="V128" s="135" t="e">
        <f t="shared" si="104"/>
        <v>#DIV/0!</v>
      </c>
      <c r="W128" s="138" t="e">
        <f>#REF!</f>
        <v>#REF!</v>
      </c>
      <c r="X128" s="63" t="e">
        <f t="shared" si="105"/>
        <v>#REF!</v>
      </c>
      <c r="Y128" s="50" t="e">
        <f t="shared" si="100"/>
        <v>#DIV/0!</v>
      </c>
      <c r="AY128" s="151"/>
    </row>
    <row r="129" spans="14:51" x14ac:dyDescent="0.25">
      <c r="N129" s="62">
        <f t="shared" si="106"/>
        <v>45231</v>
      </c>
      <c r="O129" s="19">
        <f t="shared" si="99"/>
        <v>0</v>
      </c>
      <c r="P129" s="19">
        <f t="shared" si="99"/>
        <v>0</v>
      </c>
      <c r="Q129" s="19">
        <f t="shared" si="107"/>
        <v>0</v>
      </c>
      <c r="R129" s="19">
        <f t="shared" si="108"/>
        <v>0</v>
      </c>
      <c r="S129" s="81">
        <f t="shared" si="101"/>
        <v>0</v>
      </c>
      <c r="T129" s="84">
        <f t="shared" si="102"/>
        <v>0</v>
      </c>
      <c r="U129" s="90">
        <f t="shared" si="103"/>
        <v>0</v>
      </c>
      <c r="V129" s="135" t="e">
        <f t="shared" si="104"/>
        <v>#DIV/0!</v>
      </c>
      <c r="W129" s="138" t="e">
        <f>#REF!</f>
        <v>#REF!</v>
      </c>
      <c r="X129" s="63" t="e">
        <f t="shared" si="105"/>
        <v>#REF!</v>
      </c>
      <c r="Y129" s="50" t="e">
        <f t="shared" si="100"/>
        <v>#DIV/0!</v>
      </c>
      <c r="AY129" s="151"/>
    </row>
    <row r="130" spans="14:51" x14ac:dyDescent="0.25">
      <c r="N130" s="62">
        <f t="shared" si="106"/>
        <v>45261</v>
      </c>
      <c r="O130" s="19">
        <f t="shared" si="99"/>
        <v>0</v>
      </c>
      <c r="P130" s="19">
        <f t="shared" si="99"/>
        <v>0</v>
      </c>
      <c r="Q130" s="19">
        <f t="shared" si="107"/>
        <v>0</v>
      </c>
      <c r="R130" s="19">
        <f t="shared" si="108"/>
        <v>0</v>
      </c>
      <c r="S130" s="81">
        <f t="shared" si="101"/>
        <v>0</v>
      </c>
      <c r="T130" s="84">
        <f t="shared" si="102"/>
        <v>0</v>
      </c>
      <c r="U130" s="90">
        <f t="shared" si="103"/>
        <v>0</v>
      </c>
      <c r="V130" s="135" t="e">
        <f t="shared" si="104"/>
        <v>#DIV/0!</v>
      </c>
      <c r="W130" s="138" t="e">
        <f>#REF!</f>
        <v>#REF!</v>
      </c>
      <c r="X130" s="63" t="e">
        <f t="shared" si="105"/>
        <v>#REF!</v>
      </c>
      <c r="Y130" s="50" t="e">
        <f t="shared" si="100"/>
        <v>#DIV/0!</v>
      </c>
      <c r="AY130" s="151"/>
    </row>
    <row r="131" spans="14:51" x14ac:dyDescent="0.25">
      <c r="N131" s="156">
        <f t="shared" si="106"/>
        <v>45292</v>
      </c>
      <c r="O131" s="157">
        <f t="shared" si="99"/>
        <v>0</v>
      </c>
      <c r="P131" s="157">
        <f t="shared" si="99"/>
        <v>0</v>
      </c>
      <c r="Q131" s="157">
        <f t="shared" si="107"/>
        <v>0</v>
      </c>
      <c r="R131" s="157">
        <f t="shared" si="108"/>
        <v>0</v>
      </c>
      <c r="S131" s="158">
        <f t="shared" si="101"/>
        <v>0</v>
      </c>
      <c r="T131" s="159">
        <f t="shared" si="102"/>
        <v>0</v>
      </c>
      <c r="U131" s="160">
        <f t="shared" si="103"/>
        <v>0</v>
      </c>
      <c r="V131" s="161" t="e">
        <f t="shared" si="104"/>
        <v>#DIV/0!</v>
      </c>
      <c r="W131" s="162" t="e">
        <f>#REF!</f>
        <v>#REF!</v>
      </c>
      <c r="X131" s="163" t="e">
        <f t="shared" si="105"/>
        <v>#REF!</v>
      </c>
      <c r="Y131" s="164" t="e">
        <f t="shared" si="100"/>
        <v>#DIV/0!</v>
      </c>
      <c r="AY131" s="151"/>
    </row>
    <row r="132" spans="14:51" x14ac:dyDescent="0.25">
      <c r="N132" s="156">
        <f t="shared" si="106"/>
        <v>45323</v>
      </c>
      <c r="O132" s="157">
        <f t="shared" si="99"/>
        <v>0</v>
      </c>
      <c r="P132" s="157">
        <f t="shared" si="99"/>
        <v>0</v>
      </c>
      <c r="Q132" s="157">
        <f t="shared" si="107"/>
        <v>0</v>
      </c>
      <c r="R132" s="157">
        <f t="shared" si="108"/>
        <v>0</v>
      </c>
      <c r="S132" s="158">
        <f t="shared" si="101"/>
        <v>0</v>
      </c>
      <c r="T132" s="159">
        <f t="shared" si="102"/>
        <v>0</v>
      </c>
      <c r="U132" s="160">
        <f t="shared" si="103"/>
        <v>0</v>
      </c>
      <c r="V132" s="161" t="e">
        <f t="shared" si="104"/>
        <v>#DIV/0!</v>
      </c>
      <c r="W132" s="162" t="e">
        <f>#REF!</f>
        <v>#REF!</v>
      </c>
      <c r="X132" s="163" t="e">
        <f t="shared" si="105"/>
        <v>#REF!</v>
      </c>
      <c r="Y132" s="164" t="e">
        <f t="shared" si="100"/>
        <v>#DIV/0!</v>
      </c>
      <c r="AY132" s="151"/>
    </row>
    <row r="133" spans="14:51" x14ac:dyDescent="0.25">
      <c r="N133" s="156">
        <f t="shared" si="106"/>
        <v>45352</v>
      </c>
      <c r="O133" s="157">
        <f t="shared" si="99"/>
        <v>0</v>
      </c>
      <c r="P133" s="157">
        <f t="shared" si="99"/>
        <v>0</v>
      </c>
      <c r="Q133" s="157">
        <f t="shared" si="107"/>
        <v>0</v>
      </c>
      <c r="R133" s="157">
        <f t="shared" si="108"/>
        <v>0</v>
      </c>
      <c r="S133" s="158">
        <f t="shared" si="101"/>
        <v>0</v>
      </c>
      <c r="T133" s="159">
        <f t="shared" si="102"/>
        <v>0</v>
      </c>
      <c r="U133" s="160">
        <f t="shared" si="103"/>
        <v>0</v>
      </c>
      <c r="V133" s="161" t="e">
        <f t="shared" si="104"/>
        <v>#DIV/0!</v>
      </c>
      <c r="W133" s="162" t="e">
        <f>#REF!</f>
        <v>#REF!</v>
      </c>
      <c r="X133" s="163" t="e">
        <f t="shared" si="105"/>
        <v>#REF!</v>
      </c>
      <c r="Y133" s="164" t="e">
        <f t="shared" si="100"/>
        <v>#DIV/0!</v>
      </c>
      <c r="AY133" s="151"/>
    </row>
    <row r="134" spans="14:51" x14ac:dyDescent="0.25">
      <c r="N134" s="156">
        <f t="shared" si="106"/>
        <v>45383</v>
      </c>
      <c r="O134" s="157">
        <f t="shared" si="99"/>
        <v>0</v>
      </c>
      <c r="P134" s="157">
        <f t="shared" si="99"/>
        <v>0</v>
      </c>
      <c r="Q134" s="157">
        <f t="shared" si="107"/>
        <v>0</v>
      </c>
      <c r="R134" s="157">
        <f t="shared" si="108"/>
        <v>0</v>
      </c>
      <c r="S134" s="158">
        <f t="shared" si="101"/>
        <v>0</v>
      </c>
      <c r="T134" s="159">
        <f t="shared" si="102"/>
        <v>0</v>
      </c>
      <c r="U134" s="160">
        <f t="shared" si="103"/>
        <v>0</v>
      </c>
      <c r="V134" s="161" t="e">
        <f t="shared" si="104"/>
        <v>#DIV/0!</v>
      </c>
      <c r="W134" s="162" t="e">
        <f>#REF!</f>
        <v>#REF!</v>
      </c>
      <c r="X134" s="163" t="e">
        <f t="shared" si="105"/>
        <v>#REF!</v>
      </c>
      <c r="Y134" s="164" t="e">
        <f t="shared" si="100"/>
        <v>#DIV/0!</v>
      </c>
      <c r="AY134" s="151"/>
    </row>
    <row r="135" spans="14:51" x14ac:dyDescent="0.25">
      <c r="N135" s="156">
        <f t="shared" si="106"/>
        <v>45413</v>
      </c>
      <c r="O135" s="157">
        <f t="shared" si="99"/>
        <v>0</v>
      </c>
      <c r="P135" s="157">
        <f t="shared" si="99"/>
        <v>0</v>
      </c>
      <c r="Q135" s="157">
        <f t="shared" si="107"/>
        <v>0</v>
      </c>
      <c r="R135" s="157">
        <f t="shared" si="108"/>
        <v>0</v>
      </c>
      <c r="S135" s="158">
        <f t="shared" si="101"/>
        <v>0</v>
      </c>
      <c r="T135" s="159">
        <f t="shared" si="102"/>
        <v>0</v>
      </c>
      <c r="U135" s="160">
        <f t="shared" si="103"/>
        <v>0</v>
      </c>
      <c r="V135" s="161" t="e">
        <f t="shared" si="104"/>
        <v>#DIV/0!</v>
      </c>
      <c r="W135" s="162" t="e">
        <f>#REF!</f>
        <v>#REF!</v>
      </c>
      <c r="X135" s="163" t="e">
        <f t="shared" si="105"/>
        <v>#REF!</v>
      </c>
      <c r="Y135" s="164" t="e">
        <f t="shared" si="100"/>
        <v>#DIV/0!</v>
      </c>
      <c r="AY135" s="151"/>
    </row>
    <row r="136" spans="14:51" x14ac:dyDescent="0.25">
      <c r="N136" s="156">
        <f t="shared" si="106"/>
        <v>45444</v>
      </c>
      <c r="O136" s="157">
        <f t="shared" si="99"/>
        <v>0</v>
      </c>
      <c r="P136" s="157">
        <f t="shared" si="99"/>
        <v>0</v>
      </c>
      <c r="Q136" s="157">
        <f t="shared" si="107"/>
        <v>0</v>
      </c>
      <c r="R136" s="157">
        <f t="shared" si="108"/>
        <v>0</v>
      </c>
      <c r="S136" s="158">
        <f t="shared" si="101"/>
        <v>0</v>
      </c>
      <c r="T136" s="159">
        <f t="shared" si="102"/>
        <v>0</v>
      </c>
      <c r="U136" s="160">
        <f t="shared" si="103"/>
        <v>0</v>
      </c>
      <c r="V136" s="161" t="e">
        <f t="shared" si="104"/>
        <v>#DIV/0!</v>
      </c>
      <c r="W136" s="162" t="e">
        <f>#REF!</f>
        <v>#REF!</v>
      </c>
      <c r="X136" s="163" t="e">
        <f t="shared" si="105"/>
        <v>#REF!</v>
      </c>
      <c r="Y136" s="164" t="e">
        <f t="shared" si="100"/>
        <v>#DIV/0!</v>
      </c>
      <c r="AY136" s="151"/>
    </row>
    <row r="137" spans="14:51" x14ac:dyDescent="0.25">
      <c r="N137" s="156">
        <f t="shared" ref="N137:N148" si="109">EDATE(N136,1)</f>
        <v>45474</v>
      </c>
      <c r="O137" s="157">
        <f t="shared" si="99"/>
        <v>0</v>
      </c>
      <c r="P137" s="157">
        <f t="shared" si="99"/>
        <v>0</v>
      </c>
      <c r="Q137" s="157">
        <f t="shared" si="107"/>
        <v>0</v>
      </c>
      <c r="R137" s="157">
        <f t="shared" si="108"/>
        <v>0</v>
      </c>
      <c r="S137" s="158">
        <f t="shared" si="101"/>
        <v>0</v>
      </c>
      <c r="T137" s="159">
        <f t="shared" si="102"/>
        <v>0</v>
      </c>
      <c r="U137" s="160">
        <f t="shared" si="103"/>
        <v>0</v>
      </c>
      <c r="V137" s="161" t="e">
        <f t="shared" si="104"/>
        <v>#DIV/0!</v>
      </c>
      <c r="W137" s="162" t="e">
        <f>#REF!</f>
        <v>#REF!</v>
      </c>
      <c r="X137" s="163" t="e">
        <f t="shared" si="105"/>
        <v>#REF!</v>
      </c>
      <c r="Y137" s="164" t="e">
        <f t="shared" si="100"/>
        <v>#DIV/0!</v>
      </c>
    </row>
    <row r="138" spans="14:51" x14ac:dyDescent="0.25">
      <c r="N138" s="156">
        <f t="shared" si="109"/>
        <v>45505</v>
      </c>
      <c r="O138" s="157">
        <f t="shared" si="99"/>
        <v>0</v>
      </c>
      <c r="P138" s="157">
        <f t="shared" si="99"/>
        <v>0</v>
      </c>
      <c r="Q138" s="157">
        <f t="shared" si="107"/>
        <v>0</v>
      </c>
      <c r="R138" s="157">
        <f t="shared" si="108"/>
        <v>0</v>
      </c>
      <c r="S138" s="158">
        <f t="shared" si="101"/>
        <v>0</v>
      </c>
      <c r="T138" s="159">
        <f t="shared" si="102"/>
        <v>0</v>
      </c>
      <c r="U138" s="160">
        <f t="shared" si="103"/>
        <v>0</v>
      </c>
      <c r="V138" s="161" t="e">
        <f t="shared" si="104"/>
        <v>#DIV/0!</v>
      </c>
      <c r="W138" s="162" t="e">
        <f>#REF!</f>
        <v>#REF!</v>
      </c>
      <c r="X138" s="163" t="e">
        <f t="shared" si="105"/>
        <v>#REF!</v>
      </c>
      <c r="Y138" s="164" t="e">
        <f t="shared" si="100"/>
        <v>#DIV/0!</v>
      </c>
    </row>
    <row r="139" spans="14:51" x14ac:dyDescent="0.25">
      <c r="N139" s="156">
        <f t="shared" si="109"/>
        <v>45536</v>
      </c>
      <c r="O139" s="157">
        <f t="shared" si="99"/>
        <v>0</v>
      </c>
      <c r="P139" s="157">
        <f t="shared" si="99"/>
        <v>0</v>
      </c>
      <c r="Q139" s="157">
        <f t="shared" si="107"/>
        <v>0</v>
      </c>
      <c r="R139" s="157">
        <f t="shared" si="108"/>
        <v>0</v>
      </c>
      <c r="S139" s="158">
        <f t="shared" si="101"/>
        <v>0</v>
      </c>
      <c r="T139" s="159">
        <f t="shared" si="102"/>
        <v>0</v>
      </c>
      <c r="U139" s="160">
        <f t="shared" si="103"/>
        <v>0</v>
      </c>
      <c r="V139" s="161" t="e">
        <f t="shared" si="104"/>
        <v>#DIV/0!</v>
      </c>
      <c r="W139" s="162" t="e">
        <f>#REF!</f>
        <v>#REF!</v>
      </c>
      <c r="X139" s="163" t="e">
        <f t="shared" si="105"/>
        <v>#REF!</v>
      </c>
      <c r="Y139" s="164" t="e">
        <f t="shared" si="100"/>
        <v>#DIV/0!</v>
      </c>
    </row>
    <row r="140" spans="14:51" x14ac:dyDescent="0.25">
      <c r="N140" s="156">
        <f t="shared" si="109"/>
        <v>45566</v>
      </c>
      <c r="O140" s="157">
        <f t="shared" si="99"/>
        <v>0</v>
      </c>
      <c r="P140" s="157">
        <f t="shared" si="99"/>
        <v>0</v>
      </c>
      <c r="Q140" s="157">
        <f t="shared" si="107"/>
        <v>0</v>
      </c>
      <c r="R140" s="157">
        <f t="shared" si="108"/>
        <v>0</v>
      </c>
      <c r="S140" s="158">
        <f t="shared" si="101"/>
        <v>0</v>
      </c>
      <c r="T140" s="159">
        <f t="shared" ref="T140:T142" si="110">IFERROR((O140-P140)/O140,0)</f>
        <v>0</v>
      </c>
      <c r="U140" s="160">
        <f t="shared" ref="U140:U142" si="111">IFERROR(S140/Q140,0)</f>
        <v>0</v>
      </c>
      <c r="V140" s="161" t="e">
        <f t="shared" ref="V140" si="112">R140/$H$117</f>
        <v>#DIV/0!</v>
      </c>
      <c r="W140" s="162" t="e">
        <f>#REF!</f>
        <v>#REF!</v>
      </c>
      <c r="X140" s="163" t="e">
        <f t="shared" ref="X140:X144" si="113">W140+X139</f>
        <v>#REF!</v>
      </c>
      <c r="Y140" s="164" t="e">
        <f t="shared" si="100"/>
        <v>#DIV/0!</v>
      </c>
    </row>
    <row r="141" spans="14:51" x14ac:dyDescent="0.25">
      <c r="N141" s="156">
        <f t="shared" si="109"/>
        <v>45597</v>
      </c>
      <c r="O141" s="157">
        <f t="shared" si="99"/>
        <v>0</v>
      </c>
      <c r="P141" s="157">
        <f t="shared" si="99"/>
        <v>0</v>
      </c>
      <c r="Q141" s="157">
        <f t="shared" si="107"/>
        <v>0</v>
      </c>
      <c r="R141" s="157">
        <f t="shared" si="108"/>
        <v>0</v>
      </c>
      <c r="S141" s="158">
        <f t="shared" si="101"/>
        <v>0</v>
      </c>
      <c r="T141" s="159">
        <f t="shared" si="110"/>
        <v>0</v>
      </c>
      <c r="U141" s="160">
        <f t="shared" si="111"/>
        <v>0</v>
      </c>
      <c r="V141" s="161" t="e">
        <f t="shared" si="104"/>
        <v>#DIV/0!</v>
      </c>
      <c r="W141" s="162" t="e">
        <f>#REF!</f>
        <v>#REF!</v>
      </c>
      <c r="X141" s="163" t="e">
        <f t="shared" si="113"/>
        <v>#REF!</v>
      </c>
      <c r="Y141" s="164" t="e">
        <f t="shared" si="100"/>
        <v>#DIV/0!</v>
      </c>
    </row>
    <row r="142" spans="14:51" x14ac:dyDescent="0.25">
      <c r="N142" s="156">
        <f t="shared" si="109"/>
        <v>45627</v>
      </c>
      <c r="O142" s="157">
        <f t="shared" si="99"/>
        <v>0</v>
      </c>
      <c r="P142" s="157">
        <f t="shared" si="99"/>
        <v>0</v>
      </c>
      <c r="Q142" s="157">
        <f t="shared" si="107"/>
        <v>0</v>
      </c>
      <c r="R142" s="157">
        <f t="shared" si="108"/>
        <v>0</v>
      </c>
      <c r="S142" s="158">
        <f t="shared" si="101"/>
        <v>0</v>
      </c>
      <c r="T142" s="159">
        <f t="shared" si="110"/>
        <v>0</v>
      </c>
      <c r="U142" s="160">
        <f t="shared" si="111"/>
        <v>0</v>
      </c>
      <c r="V142" s="161" t="e">
        <f t="shared" si="104"/>
        <v>#DIV/0!</v>
      </c>
      <c r="W142" s="162" t="e">
        <f>#REF!</f>
        <v>#REF!</v>
      </c>
      <c r="X142" s="163" t="e">
        <f t="shared" si="113"/>
        <v>#REF!</v>
      </c>
      <c r="Y142" s="164" t="e">
        <f t="shared" si="100"/>
        <v>#DIV/0!</v>
      </c>
    </row>
    <row r="143" spans="14:51" x14ac:dyDescent="0.25">
      <c r="N143" s="156">
        <f t="shared" si="109"/>
        <v>45658</v>
      </c>
      <c r="O143" s="157">
        <f t="shared" si="99"/>
        <v>0</v>
      </c>
      <c r="P143" s="157">
        <f t="shared" si="99"/>
        <v>0</v>
      </c>
      <c r="Q143" s="157">
        <f t="shared" si="107"/>
        <v>0</v>
      </c>
      <c r="R143" s="157">
        <f t="shared" si="108"/>
        <v>0</v>
      </c>
      <c r="S143" s="158">
        <f t="shared" si="101"/>
        <v>0</v>
      </c>
      <c r="T143" s="159">
        <f t="shared" ref="T143:T144" si="114">IFERROR((O143-P143)/O143,0)</f>
        <v>0</v>
      </c>
      <c r="U143" s="160">
        <f t="shared" ref="U143:U144" si="115">IFERROR(S143/Q143,0)</f>
        <v>0</v>
      </c>
      <c r="V143" s="161" t="e">
        <f t="shared" si="104"/>
        <v>#DIV/0!</v>
      </c>
      <c r="W143" s="162" t="e">
        <f>#REF!</f>
        <v>#REF!</v>
      </c>
      <c r="X143" s="163" t="e">
        <f t="shared" si="113"/>
        <v>#REF!</v>
      </c>
      <c r="Y143" s="164" t="e">
        <f>R143/Q143</f>
        <v>#DIV/0!</v>
      </c>
    </row>
    <row r="144" spans="14:51" x14ac:dyDescent="0.25">
      <c r="N144" s="156">
        <f t="shared" si="109"/>
        <v>45689</v>
      </c>
      <c r="O144" s="157">
        <f t="shared" si="99"/>
        <v>0</v>
      </c>
      <c r="P144" s="157">
        <f t="shared" si="99"/>
        <v>0</v>
      </c>
      <c r="Q144" s="157">
        <f t="shared" si="107"/>
        <v>0</v>
      </c>
      <c r="R144" s="157">
        <f>R143+P144</f>
        <v>0</v>
      </c>
      <c r="S144" s="158">
        <f t="shared" si="101"/>
        <v>0</v>
      </c>
      <c r="T144" s="159">
        <f t="shared" si="114"/>
        <v>0</v>
      </c>
      <c r="U144" s="160">
        <f t="shared" si="115"/>
        <v>0</v>
      </c>
      <c r="V144" s="161" t="e">
        <f t="shared" si="104"/>
        <v>#DIV/0!</v>
      </c>
      <c r="W144" s="162" t="e">
        <f>#REF!</f>
        <v>#REF!</v>
      </c>
      <c r="X144" s="163" t="e">
        <f t="shared" si="113"/>
        <v>#REF!</v>
      </c>
      <c r="Y144" s="164" t="e">
        <f t="shared" si="100"/>
        <v>#DIV/0!</v>
      </c>
    </row>
    <row r="145" spans="14:25" x14ac:dyDescent="0.25">
      <c r="N145" s="62">
        <f t="shared" si="109"/>
        <v>45717</v>
      </c>
      <c r="O145" s="19">
        <f t="shared" si="99"/>
        <v>0</v>
      </c>
      <c r="P145" s="19">
        <f t="shared" si="99"/>
        <v>0</v>
      </c>
      <c r="Q145" s="19">
        <f t="shared" si="107"/>
        <v>0</v>
      </c>
      <c r="R145" s="157">
        <f>R144+P145</f>
        <v>0</v>
      </c>
      <c r="S145" s="81">
        <f t="shared" si="101"/>
        <v>0</v>
      </c>
      <c r="T145" s="159">
        <f t="shared" ref="T145" si="116">IFERROR((O145-P145)/O145,0)</f>
        <v>0</v>
      </c>
      <c r="U145" s="160">
        <f t="shared" ref="U145" si="117">IFERROR(S145/Q145,0)</f>
        <v>0</v>
      </c>
      <c r="V145" s="135" t="e">
        <f t="shared" si="104"/>
        <v>#DIV/0!</v>
      </c>
      <c r="W145" s="162" t="e">
        <f>#REF!</f>
        <v>#REF!</v>
      </c>
      <c r="X145" s="163" t="e">
        <f t="shared" ref="X145:X148" si="118">W145+X144</f>
        <v>#REF!</v>
      </c>
      <c r="Y145" s="50" t="e">
        <f>R145/Q145</f>
        <v>#DIV/0!</v>
      </c>
    </row>
    <row r="146" spans="14:25" x14ac:dyDescent="0.25">
      <c r="N146" s="62">
        <f t="shared" si="109"/>
        <v>45748</v>
      </c>
      <c r="O146" s="19">
        <f t="shared" si="99"/>
        <v>0</v>
      </c>
      <c r="P146" s="19">
        <f t="shared" si="99"/>
        <v>0</v>
      </c>
      <c r="Q146" s="19">
        <f t="shared" si="107"/>
        <v>0</v>
      </c>
      <c r="R146" s="157">
        <f>R145+P146</f>
        <v>0</v>
      </c>
      <c r="S146" s="81">
        <f t="shared" si="101"/>
        <v>0</v>
      </c>
      <c r="T146" s="159">
        <f t="shared" ref="T146" si="119">IFERROR((O146-P146)/O146,0)</f>
        <v>0</v>
      </c>
      <c r="U146" s="160">
        <f t="shared" ref="U146" si="120">IFERROR(S146/Q146,0)</f>
        <v>0</v>
      </c>
      <c r="V146" s="135" t="e">
        <f t="shared" ref="V146" si="121">R146/$H$117</f>
        <v>#DIV/0!</v>
      </c>
      <c r="W146" s="138" t="e">
        <f>#REF!</f>
        <v>#REF!</v>
      </c>
      <c r="X146" s="63" t="e">
        <f t="shared" si="118"/>
        <v>#REF!</v>
      </c>
      <c r="Y146" s="50" t="e">
        <f>R146/Q146</f>
        <v>#DIV/0!</v>
      </c>
    </row>
    <row r="147" spans="14:25" x14ac:dyDescent="0.25">
      <c r="N147" s="62">
        <f t="shared" si="109"/>
        <v>45778</v>
      </c>
      <c r="O147" s="19">
        <f t="shared" si="99"/>
        <v>0</v>
      </c>
      <c r="P147" s="19">
        <f t="shared" si="99"/>
        <v>0</v>
      </c>
      <c r="Q147" s="19">
        <f t="shared" si="107"/>
        <v>0</v>
      </c>
      <c r="R147" s="157">
        <f>R146+P147</f>
        <v>0</v>
      </c>
      <c r="S147" s="81">
        <f t="shared" si="101"/>
        <v>0</v>
      </c>
      <c r="T147" s="159">
        <f t="shared" ref="T147" si="122">IFERROR((O147-P147)/O147,0)</f>
        <v>0</v>
      </c>
      <c r="U147" s="160">
        <f t="shared" ref="U147" si="123">IFERROR(S147/Q147,0)</f>
        <v>0</v>
      </c>
      <c r="V147" s="135" t="e">
        <f t="shared" si="104"/>
        <v>#DIV/0!</v>
      </c>
      <c r="W147" s="138" t="e">
        <f>#REF!</f>
        <v>#REF!</v>
      </c>
      <c r="X147" s="63" t="e">
        <f t="shared" si="118"/>
        <v>#REF!</v>
      </c>
      <c r="Y147" s="50" t="e">
        <f t="shared" si="100"/>
        <v>#DIV/0!</v>
      </c>
    </row>
    <row r="148" spans="14:25" ht="15.75" thickBot="1" x14ac:dyDescent="0.3">
      <c r="N148" s="64">
        <f t="shared" si="109"/>
        <v>45809</v>
      </c>
      <c r="O148" s="65">
        <f t="shared" si="99"/>
        <v>0</v>
      </c>
      <c r="P148" s="65">
        <f t="shared" si="99"/>
        <v>0</v>
      </c>
      <c r="Q148" s="65">
        <f t="shared" si="107"/>
        <v>0</v>
      </c>
      <c r="R148" s="65">
        <f>R147+P148</f>
        <v>0</v>
      </c>
      <c r="S148" s="82">
        <f t="shared" si="101"/>
        <v>0</v>
      </c>
      <c r="T148" s="85">
        <f t="shared" ref="T148" si="124">IFERROR((O148-P148)/O148,0)</f>
        <v>0</v>
      </c>
      <c r="U148" s="91">
        <f t="shared" ref="U148" si="125">IFERROR(S148/Q148,0)</f>
        <v>0</v>
      </c>
      <c r="V148" s="136" t="e">
        <f t="shared" si="104"/>
        <v>#DIV/0!</v>
      </c>
      <c r="W148" s="139" t="e">
        <f>#REF!</f>
        <v>#REF!</v>
      </c>
      <c r="X148" s="66" t="e">
        <f t="shared" si="118"/>
        <v>#REF!</v>
      </c>
      <c r="Y148" s="50" t="e">
        <f>R148/Q148</f>
        <v>#DIV/0!</v>
      </c>
    </row>
    <row r="149" spans="14:25" x14ac:dyDescent="0.25">
      <c r="N149" s="55"/>
      <c r="W149" s="140"/>
    </row>
    <row r="150" spans="14:25" x14ac:dyDescent="0.25">
      <c r="N150" s="55"/>
    </row>
    <row r="151" spans="14:25" x14ac:dyDescent="0.25">
      <c r="N151" s="55"/>
    </row>
    <row r="152" spans="14:25" x14ac:dyDescent="0.25">
      <c r="N152" s="55"/>
    </row>
    <row r="153" spans="14:25" x14ac:dyDescent="0.25">
      <c r="N153" s="69" t="s">
        <v>129</v>
      </c>
      <c r="O153" s="70"/>
      <c r="P153" s="71"/>
      <c r="Q153" s="19">
        <f>H13</f>
        <v>0</v>
      </c>
    </row>
    <row r="154" spans="14:25" x14ac:dyDescent="0.25">
      <c r="N154" s="69" t="s">
        <v>130</v>
      </c>
      <c r="O154" s="70"/>
      <c r="P154" s="71"/>
      <c r="Q154" s="19">
        <f>H20</f>
        <v>0</v>
      </c>
    </row>
    <row r="155" spans="14:25" x14ac:dyDescent="0.25">
      <c r="N155" s="69" t="s">
        <v>131</v>
      </c>
      <c r="O155" s="70"/>
      <c r="P155" s="71"/>
      <c r="Q155" s="19">
        <f>H36</f>
        <v>0</v>
      </c>
    </row>
    <row r="156" spans="14:25" x14ac:dyDescent="0.25">
      <c r="N156" s="69" t="s">
        <v>132</v>
      </c>
      <c r="O156" s="70"/>
      <c r="P156" s="71"/>
      <c r="Q156" s="19">
        <f>H45</f>
        <v>0</v>
      </c>
    </row>
    <row r="157" spans="14:25" x14ac:dyDescent="0.25">
      <c r="N157" s="69" t="s">
        <v>133</v>
      </c>
      <c r="O157" s="70"/>
      <c r="P157" s="71"/>
      <c r="Q157" s="19">
        <f>H51</f>
        <v>0</v>
      </c>
    </row>
    <row r="158" spans="14:25" x14ac:dyDescent="0.25">
      <c r="N158" s="69" t="s">
        <v>134</v>
      </c>
      <c r="O158" s="70"/>
      <c r="P158" s="71"/>
      <c r="Q158" s="19">
        <f>H70</f>
        <v>0</v>
      </c>
    </row>
    <row r="159" spans="14:25" x14ac:dyDescent="0.25">
      <c r="N159" s="69" t="s">
        <v>135</v>
      </c>
      <c r="O159" s="70"/>
      <c r="P159" s="71"/>
      <c r="Q159" s="19">
        <f>H91</f>
        <v>0</v>
      </c>
    </row>
    <row r="160" spans="14:25" x14ac:dyDescent="0.25">
      <c r="N160" s="69" t="s">
        <v>136</v>
      </c>
      <c r="O160" s="70"/>
      <c r="P160" s="71"/>
      <c r="Q160" s="19">
        <f>H103</f>
        <v>0</v>
      </c>
    </row>
    <row r="161" spans="3:73" x14ac:dyDescent="0.25">
      <c r="N161" s="69" t="s">
        <v>137</v>
      </c>
      <c r="O161" s="70"/>
      <c r="P161" s="71"/>
      <c r="Q161" s="19">
        <f>H110</f>
        <v>0</v>
      </c>
    </row>
    <row r="162" spans="3:73" x14ac:dyDescent="0.25">
      <c r="N162" s="69" t="s">
        <v>138</v>
      </c>
      <c r="O162" s="70"/>
      <c r="P162" s="71"/>
      <c r="Q162" s="19">
        <f>H115</f>
        <v>0</v>
      </c>
    </row>
    <row r="164" spans="3:73" ht="15.75" thickBot="1" x14ac:dyDescent="0.3"/>
    <row r="165" spans="3:73" ht="15.75" thickBot="1" x14ac:dyDescent="0.3">
      <c r="N165" s="238" t="str">
        <f>+N153</f>
        <v>POSTE 100 : MATERIEL ET MOBILER</v>
      </c>
      <c r="O165" s="239"/>
      <c r="P165" s="239"/>
      <c r="Q165" s="239"/>
      <c r="R165" s="239"/>
      <c r="S165" s="240"/>
      <c r="T165" s="238" t="str">
        <f>N154</f>
        <v>POSTE 200 : MATERIEL DE TRANSPORT</v>
      </c>
      <c r="U165" s="239"/>
      <c r="V165" s="239"/>
      <c r="W165" s="239"/>
      <c r="X165" s="239"/>
      <c r="Y165" s="240"/>
      <c r="Z165" s="238" t="str">
        <f>N155</f>
        <v>POSTE 300 : MATIERES ET FOURNITURES CONSOMMABLES</v>
      </c>
      <c r="AA165" s="239"/>
      <c r="AB165" s="239"/>
      <c r="AC165" s="239"/>
      <c r="AD165" s="239"/>
      <c r="AE165" s="240"/>
      <c r="AF165" s="238" t="str">
        <f>N156</f>
        <v>POSTE 400 : ACHAT DE PRESTATIONS DE SERVICES</v>
      </c>
      <c r="AG165" s="239"/>
      <c r="AH165" s="239"/>
      <c r="AI165" s="239"/>
      <c r="AJ165" s="239"/>
      <c r="AK165" s="240"/>
      <c r="AL165" s="238" t="str">
        <f>N157</f>
        <v>POSTE 500 : VOYAGES ET DEPLACEMENTS</v>
      </c>
      <c r="AM165" s="239"/>
      <c r="AN165" s="239"/>
      <c r="AO165" s="239"/>
      <c r="AP165" s="239"/>
      <c r="AQ165" s="240"/>
      <c r="AR165" s="238" t="str">
        <f>N158</f>
        <v xml:space="preserve">POSTE 600 : SERVICES EXTERIEURS </v>
      </c>
      <c r="AS165" s="239"/>
      <c r="AT165" s="239"/>
      <c r="AU165" s="239"/>
      <c r="AV165" s="239"/>
      <c r="AW165" s="240"/>
      <c r="AX165" s="238" t="str">
        <f>N159</f>
        <v>POSTE 700 : REMUNERATIONS PRESTATAIRES</v>
      </c>
      <c r="AY165" s="239"/>
      <c r="AZ165" s="239"/>
      <c r="BA165" s="239"/>
      <c r="BB165" s="239"/>
      <c r="BC165" s="240"/>
      <c r="BD165" s="238" t="str">
        <f>N160</f>
        <v>POSTE 800 : REMUNERATIONS PERSONNEL INTERIMAIRE</v>
      </c>
      <c r="BE165" s="239"/>
      <c r="BF165" s="239"/>
      <c r="BG165" s="239"/>
      <c r="BH165" s="239"/>
      <c r="BI165" s="240"/>
      <c r="BJ165" s="238" t="str">
        <f>N161</f>
        <v>POSTE 900 : MISSIONS</v>
      </c>
      <c r="BK165" s="239"/>
      <c r="BL165" s="239"/>
      <c r="BM165" s="239"/>
      <c r="BN165" s="239"/>
      <c r="BO165" s="240"/>
      <c r="BP165" s="238" t="str">
        <f>N162</f>
        <v>POSTE 1000 : IMPÔTS ET TAXES</v>
      </c>
      <c r="BQ165" s="239"/>
      <c r="BR165" s="239"/>
      <c r="BS165" s="239"/>
      <c r="BT165" s="239"/>
      <c r="BU165" s="240"/>
    </row>
    <row r="166" spans="3:73" ht="30" x14ac:dyDescent="0.25">
      <c r="N166" s="59" t="s">
        <v>15</v>
      </c>
      <c r="O166" s="60" t="s">
        <v>108</v>
      </c>
      <c r="P166" s="60" t="s">
        <v>109</v>
      </c>
      <c r="Q166" s="60" t="s">
        <v>126</v>
      </c>
      <c r="R166" s="60" t="s">
        <v>127</v>
      </c>
      <c r="S166" s="61" t="s">
        <v>110</v>
      </c>
      <c r="T166" s="59" t="s">
        <v>15</v>
      </c>
      <c r="U166" s="60" t="s">
        <v>108</v>
      </c>
      <c r="V166" s="60" t="s">
        <v>109</v>
      </c>
      <c r="W166" s="60" t="s">
        <v>126</v>
      </c>
      <c r="X166" s="60" t="s">
        <v>127</v>
      </c>
      <c r="Y166" s="61" t="s">
        <v>110</v>
      </c>
      <c r="Z166" s="59" t="s">
        <v>15</v>
      </c>
      <c r="AA166" s="60" t="s">
        <v>108</v>
      </c>
      <c r="AB166" s="60" t="s">
        <v>109</v>
      </c>
      <c r="AC166" s="60" t="s">
        <v>126</v>
      </c>
      <c r="AD166" s="60" t="s">
        <v>127</v>
      </c>
      <c r="AE166" s="61" t="s">
        <v>110</v>
      </c>
      <c r="AF166" s="59" t="s">
        <v>15</v>
      </c>
      <c r="AG166" s="60" t="s">
        <v>108</v>
      </c>
      <c r="AH166" s="60" t="s">
        <v>109</v>
      </c>
      <c r="AI166" s="60" t="s">
        <v>126</v>
      </c>
      <c r="AJ166" s="60" t="s">
        <v>127</v>
      </c>
      <c r="AK166" s="61" t="s">
        <v>110</v>
      </c>
      <c r="AL166" s="59" t="s">
        <v>15</v>
      </c>
      <c r="AM166" s="60" t="s">
        <v>108</v>
      </c>
      <c r="AN166" s="60" t="s">
        <v>109</v>
      </c>
      <c r="AO166" s="60" t="s">
        <v>126</v>
      </c>
      <c r="AP166" s="60" t="s">
        <v>127</v>
      </c>
      <c r="AQ166" s="61" t="s">
        <v>110</v>
      </c>
      <c r="AR166" s="59" t="s">
        <v>15</v>
      </c>
      <c r="AS166" s="60" t="s">
        <v>108</v>
      </c>
      <c r="AT166" s="60" t="s">
        <v>109</v>
      </c>
      <c r="AU166" s="60" t="s">
        <v>126</v>
      </c>
      <c r="AV166" s="60" t="s">
        <v>127</v>
      </c>
      <c r="AW166" s="61" t="s">
        <v>110</v>
      </c>
      <c r="AX166" s="59" t="s">
        <v>15</v>
      </c>
      <c r="AY166" s="60" t="s">
        <v>108</v>
      </c>
      <c r="AZ166" s="60" t="s">
        <v>109</v>
      </c>
      <c r="BA166" s="60" t="s">
        <v>126</v>
      </c>
      <c r="BB166" s="60" t="s">
        <v>127</v>
      </c>
      <c r="BC166" s="61" t="s">
        <v>110</v>
      </c>
      <c r="BD166" s="59" t="s">
        <v>15</v>
      </c>
      <c r="BE166" s="60" t="s">
        <v>108</v>
      </c>
      <c r="BF166" s="60" t="s">
        <v>109</v>
      </c>
      <c r="BG166" s="60" t="s">
        <v>126</v>
      </c>
      <c r="BH166" s="60" t="s">
        <v>127</v>
      </c>
      <c r="BI166" s="61" t="s">
        <v>110</v>
      </c>
      <c r="BJ166" s="59" t="s">
        <v>15</v>
      </c>
      <c r="BK166" s="60" t="s">
        <v>108</v>
      </c>
      <c r="BL166" s="60" t="s">
        <v>109</v>
      </c>
      <c r="BM166" s="60" t="s">
        <v>126</v>
      </c>
      <c r="BN166" s="60" t="s">
        <v>127</v>
      </c>
      <c r="BO166" s="61" t="s">
        <v>110</v>
      </c>
      <c r="BP166" s="59" t="s">
        <v>15</v>
      </c>
      <c r="BQ166" s="60" t="s">
        <v>108</v>
      </c>
      <c r="BR166" s="60" t="s">
        <v>109</v>
      </c>
      <c r="BS166" s="60" t="s">
        <v>126</v>
      </c>
      <c r="BT166" s="60" t="s">
        <v>127</v>
      </c>
      <c r="BU166" s="61" t="s">
        <v>110</v>
      </c>
    </row>
    <row r="167" spans="3:73" x14ac:dyDescent="0.25">
      <c r="N167" s="62">
        <f>+$N$125</f>
        <v>45108</v>
      </c>
      <c r="O167" s="19">
        <f t="shared" ref="O167:P190" si="126">SUMIFS($N$13:$CG$13,$N$7:$CG$7,$N167,$N$8:$CG$8,O$166)</f>
        <v>0</v>
      </c>
      <c r="P167" s="19">
        <f t="shared" si="126"/>
        <v>0</v>
      </c>
      <c r="Q167" s="19">
        <f>O167</f>
        <v>0</v>
      </c>
      <c r="R167" s="19">
        <f>P167</f>
        <v>0</v>
      </c>
      <c r="S167" s="63">
        <f>Q167-R167</f>
        <v>0</v>
      </c>
      <c r="T167" s="62">
        <f>+$N$125</f>
        <v>45108</v>
      </c>
      <c r="U167" s="19">
        <f t="shared" ref="U167:V190" si="127">SUMIFS($N$20:$CG$20,$N$7:$CG$7,$N167,$N$8:$CG$8,U$166)</f>
        <v>0</v>
      </c>
      <c r="V167" s="19">
        <f t="shared" si="127"/>
        <v>0</v>
      </c>
      <c r="W167" s="19">
        <f>U167</f>
        <v>0</v>
      </c>
      <c r="X167" s="19">
        <f>V167</f>
        <v>0</v>
      </c>
      <c r="Y167" s="63">
        <f>W167-X167</f>
        <v>0</v>
      </c>
      <c r="Z167" s="62">
        <f>+$N$125</f>
        <v>45108</v>
      </c>
      <c r="AA167" s="19">
        <f t="shared" ref="AA167:AB190" si="128">SUMIFS($N$36:$CG$36,$N$7:$CG$7,$N167,$N$8:$CG$8,AA$166)</f>
        <v>0</v>
      </c>
      <c r="AB167" s="19">
        <f t="shared" si="128"/>
        <v>0</v>
      </c>
      <c r="AC167" s="19">
        <f>AA167</f>
        <v>0</v>
      </c>
      <c r="AD167" s="19">
        <f>AB167</f>
        <v>0</v>
      </c>
      <c r="AE167" s="63">
        <f>AC167-AD167</f>
        <v>0</v>
      </c>
      <c r="AF167" s="62">
        <f>+$N$125</f>
        <v>45108</v>
      </c>
      <c r="AG167" s="19">
        <f t="shared" ref="AG167:AH190" si="129">SUMIFS($N$45:$CG$45,$N$7:$CG$7,$N167,$N$8:$CG$8,AG$166)</f>
        <v>0</v>
      </c>
      <c r="AH167" s="19">
        <f t="shared" si="129"/>
        <v>0</v>
      </c>
      <c r="AI167" s="19">
        <f>AG167</f>
        <v>0</v>
      </c>
      <c r="AJ167" s="19">
        <f>AH167</f>
        <v>0</v>
      </c>
      <c r="AK167" s="63">
        <f>AI167-AJ167</f>
        <v>0</v>
      </c>
      <c r="AL167" s="62">
        <f>+$N$125</f>
        <v>45108</v>
      </c>
      <c r="AM167" s="19">
        <f t="shared" ref="AM167:AN190" si="130">SUMIFS($N$51:$CG$51,$N$7:$CG$7,$N167,$N$8:$CG$8,AM$166)</f>
        <v>0</v>
      </c>
      <c r="AN167" s="19">
        <f t="shared" si="130"/>
        <v>0</v>
      </c>
      <c r="AO167" s="19">
        <f>AM167</f>
        <v>0</v>
      </c>
      <c r="AP167" s="19">
        <f>AN167</f>
        <v>0</v>
      </c>
      <c r="AQ167" s="63">
        <f>AO167-AP167</f>
        <v>0</v>
      </c>
      <c r="AR167" s="62">
        <f>+$N$125</f>
        <v>45108</v>
      </c>
      <c r="AS167" s="19">
        <f t="shared" ref="AS167:AT190" si="131">SUMIFS($N$70:$CG$70,$N$7:$CG$7,$N167,$N$8:$CG$8,AS$166)</f>
        <v>0</v>
      </c>
      <c r="AT167" s="19">
        <f t="shared" si="131"/>
        <v>0</v>
      </c>
      <c r="AU167" s="19">
        <f>AS167</f>
        <v>0</v>
      </c>
      <c r="AV167" s="19">
        <f>AT167</f>
        <v>0</v>
      </c>
      <c r="AW167" s="63">
        <f>AU167-AV167</f>
        <v>0</v>
      </c>
      <c r="AX167" s="62">
        <f>+$N$125</f>
        <v>45108</v>
      </c>
      <c r="AY167" s="19">
        <f t="shared" ref="AY167:AZ190" si="132">SUMIFS($N$91:$CG$91,$N$7:$CG$7,$N167,$N$8:$CG$8,AY$166)</f>
        <v>0</v>
      </c>
      <c r="AZ167" s="19">
        <f t="shared" si="132"/>
        <v>0</v>
      </c>
      <c r="BA167" s="19">
        <f>AY167</f>
        <v>0</v>
      </c>
      <c r="BB167" s="19">
        <f>AZ167</f>
        <v>0</v>
      </c>
      <c r="BC167" s="63">
        <f>BA167-BB167</f>
        <v>0</v>
      </c>
      <c r="BD167" s="62">
        <f>+$N$125</f>
        <v>45108</v>
      </c>
      <c r="BE167" s="19">
        <f t="shared" ref="BE167:BF190" si="133">SUMIFS($N$103:$CG$103,$N$7:$CG$7,$N167,$N$8:$CG$8,BE$166)</f>
        <v>0</v>
      </c>
      <c r="BF167" s="19">
        <f t="shared" si="133"/>
        <v>0</v>
      </c>
      <c r="BG167" s="19">
        <f>BE167</f>
        <v>0</v>
      </c>
      <c r="BH167" s="19">
        <f>BF167</f>
        <v>0</v>
      </c>
      <c r="BI167" s="63">
        <f>BG167-BH167</f>
        <v>0</v>
      </c>
      <c r="BJ167" s="62">
        <f>+$N$125</f>
        <v>45108</v>
      </c>
      <c r="BK167" s="19">
        <f t="shared" ref="BK167:BL190" si="134">SUMIFS($N$110:$CG$110,$N$7:$CG$7,$N167,$N$8:$CG$8,BK$166)</f>
        <v>0</v>
      </c>
      <c r="BL167" s="19">
        <f t="shared" si="134"/>
        <v>0</v>
      </c>
      <c r="BM167" s="19">
        <f>BK167</f>
        <v>0</v>
      </c>
      <c r="BN167" s="19">
        <f>BL167</f>
        <v>0</v>
      </c>
      <c r="BO167" s="63">
        <f>BM167-BN167</f>
        <v>0</v>
      </c>
      <c r="BP167" s="62">
        <f>+$N$125</f>
        <v>45108</v>
      </c>
      <c r="BQ167" s="19">
        <f t="shared" ref="BQ167:BR190" si="135">SUMIFS($N$115:$CG$115,$N$7:$CG$7,$N167,$N$8:$CG$8,BQ$166)</f>
        <v>0</v>
      </c>
      <c r="BR167" s="19">
        <f t="shared" si="135"/>
        <v>0</v>
      </c>
      <c r="BS167" s="19">
        <f>BQ167</f>
        <v>0</v>
      </c>
      <c r="BT167" s="19">
        <f>BR167</f>
        <v>0</v>
      </c>
      <c r="BU167" s="63">
        <f>BS167-BT167</f>
        <v>0</v>
      </c>
    </row>
    <row r="168" spans="3:73" x14ac:dyDescent="0.25"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N168" s="62">
        <f>+$N$126</f>
        <v>45139</v>
      </c>
      <c r="O168" s="19">
        <f t="shared" si="126"/>
        <v>0</v>
      </c>
      <c r="P168" s="19">
        <f t="shared" si="126"/>
        <v>0</v>
      </c>
      <c r="Q168" s="19">
        <f>+Q167+O168</f>
        <v>0</v>
      </c>
      <c r="R168" s="19">
        <f>+R167+P168</f>
        <v>0</v>
      </c>
      <c r="S168" s="63">
        <f t="shared" ref="S168:S190" si="136">Q168-R168</f>
        <v>0</v>
      </c>
      <c r="T168" s="62">
        <f>+$N$126</f>
        <v>45139</v>
      </c>
      <c r="U168" s="19">
        <f t="shared" si="127"/>
        <v>0</v>
      </c>
      <c r="V168" s="19">
        <f t="shared" si="127"/>
        <v>0</v>
      </c>
      <c r="W168" s="19">
        <f>+W167+U168</f>
        <v>0</v>
      </c>
      <c r="X168" s="19">
        <f>+X167+V168</f>
        <v>0</v>
      </c>
      <c r="Y168" s="63">
        <f t="shared" ref="Y168:Y190" si="137">W168-X168</f>
        <v>0</v>
      </c>
      <c r="Z168" s="62">
        <f>+$N$126</f>
        <v>45139</v>
      </c>
      <c r="AA168" s="19">
        <f t="shared" si="128"/>
        <v>0</v>
      </c>
      <c r="AB168" s="19">
        <f t="shared" si="128"/>
        <v>0</v>
      </c>
      <c r="AC168" s="19">
        <f>+AC167+AA168</f>
        <v>0</v>
      </c>
      <c r="AD168" s="19">
        <f>+AD167+AB168</f>
        <v>0</v>
      </c>
      <c r="AE168" s="63">
        <f t="shared" ref="AE168:AE190" si="138">AC168-AD168</f>
        <v>0</v>
      </c>
      <c r="AF168" s="62">
        <f>+$N$126</f>
        <v>45139</v>
      </c>
      <c r="AG168" s="19">
        <f t="shared" si="129"/>
        <v>0</v>
      </c>
      <c r="AH168" s="19">
        <f t="shared" si="129"/>
        <v>0</v>
      </c>
      <c r="AI168" s="19">
        <f>+AI167+AG168</f>
        <v>0</v>
      </c>
      <c r="AJ168" s="19">
        <f>+AJ167+AH168</f>
        <v>0</v>
      </c>
      <c r="AK168" s="63">
        <f t="shared" ref="AK168:AK190" si="139">AI168-AJ168</f>
        <v>0</v>
      </c>
      <c r="AL168" s="62">
        <f>+$N$126</f>
        <v>45139</v>
      </c>
      <c r="AM168" s="19">
        <f t="shared" si="130"/>
        <v>0</v>
      </c>
      <c r="AN168" s="19">
        <f t="shared" si="130"/>
        <v>0</v>
      </c>
      <c r="AO168" s="19">
        <f>+AO167+AM168</f>
        <v>0</v>
      </c>
      <c r="AP168" s="19">
        <f>+AP167+AN168</f>
        <v>0</v>
      </c>
      <c r="AQ168" s="63">
        <f t="shared" ref="AQ168:AQ190" si="140">AO168-AP168</f>
        <v>0</v>
      </c>
      <c r="AR168" s="62">
        <f>+$N$126</f>
        <v>45139</v>
      </c>
      <c r="AS168" s="19">
        <f t="shared" si="131"/>
        <v>0</v>
      </c>
      <c r="AT168" s="19">
        <f t="shared" si="131"/>
        <v>0</v>
      </c>
      <c r="AU168" s="19">
        <f>+AU167+AS168</f>
        <v>0</v>
      </c>
      <c r="AV168" s="19">
        <f>+AV167+AT168</f>
        <v>0</v>
      </c>
      <c r="AW168" s="63">
        <f t="shared" ref="AW168:AW190" si="141">AU168-AV168</f>
        <v>0</v>
      </c>
      <c r="AX168" s="62">
        <f>+$N$126</f>
        <v>45139</v>
      </c>
      <c r="AY168" s="19">
        <f t="shared" si="132"/>
        <v>0</v>
      </c>
      <c r="AZ168" s="19">
        <f t="shared" si="132"/>
        <v>0</v>
      </c>
      <c r="BA168" s="19">
        <f>+BA167+AY168</f>
        <v>0</v>
      </c>
      <c r="BB168" s="19">
        <f>+BB167+AZ168</f>
        <v>0</v>
      </c>
      <c r="BC168" s="63">
        <f t="shared" ref="BC168:BC190" si="142">BA168-BB168</f>
        <v>0</v>
      </c>
      <c r="BD168" s="62">
        <f>+$N$126</f>
        <v>45139</v>
      </c>
      <c r="BE168" s="19">
        <f t="shared" si="133"/>
        <v>0</v>
      </c>
      <c r="BF168" s="19">
        <f t="shared" si="133"/>
        <v>0</v>
      </c>
      <c r="BG168" s="19">
        <f>+BG167+BE168</f>
        <v>0</v>
      </c>
      <c r="BH168" s="19">
        <f>+BH167+BF168</f>
        <v>0</v>
      </c>
      <c r="BI168" s="63">
        <f t="shared" ref="BI168:BI190" si="143">BG168-BH168</f>
        <v>0</v>
      </c>
      <c r="BJ168" s="62">
        <f>+$N$126</f>
        <v>45139</v>
      </c>
      <c r="BK168" s="19">
        <f t="shared" si="134"/>
        <v>0</v>
      </c>
      <c r="BL168" s="19">
        <f t="shared" si="134"/>
        <v>0</v>
      </c>
      <c r="BM168" s="19">
        <f>+BM167+BK168</f>
        <v>0</v>
      </c>
      <c r="BN168" s="19">
        <f>+BN167+BL168</f>
        <v>0</v>
      </c>
      <c r="BO168" s="63">
        <f t="shared" ref="BO168:BO190" si="144">BM168-BN168</f>
        <v>0</v>
      </c>
      <c r="BP168" s="62">
        <f>+$N$126</f>
        <v>45139</v>
      </c>
      <c r="BQ168" s="19">
        <f t="shared" si="135"/>
        <v>0</v>
      </c>
      <c r="BR168" s="19">
        <f t="shared" si="135"/>
        <v>0</v>
      </c>
      <c r="BS168" s="19">
        <f>+BS167+BQ168</f>
        <v>0</v>
      </c>
      <c r="BT168" s="19">
        <f>+BT167+BR168</f>
        <v>0</v>
      </c>
      <c r="BU168" s="63">
        <f t="shared" ref="BU168:BU190" si="145">BS168-BT168</f>
        <v>0</v>
      </c>
    </row>
    <row r="169" spans="3:73" x14ac:dyDescent="0.25">
      <c r="C169" s="73"/>
      <c r="D169" s="74"/>
      <c r="E169" s="74"/>
      <c r="F169" s="74"/>
      <c r="G169" s="74"/>
      <c r="H169" s="74"/>
      <c r="I169" s="74"/>
      <c r="J169" s="74"/>
      <c r="K169" s="74"/>
      <c r="L169" s="74"/>
      <c r="N169" s="62">
        <f>+$N$127</f>
        <v>45170</v>
      </c>
      <c r="O169" s="19">
        <f t="shared" si="126"/>
        <v>0</v>
      </c>
      <c r="P169" s="19">
        <f t="shared" si="126"/>
        <v>0</v>
      </c>
      <c r="Q169" s="19">
        <f t="shared" ref="Q169:Q180" si="146">+Q168+O169</f>
        <v>0</v>
      </c>
      <c r="R169" s="19">
        <f t="shared" ref="R169:R181" si="147">+R168+P169</f>
        <v>0</v>
      </c>
      <c r="S169" s="63">
        <f t="shared" si="136"/>
        <v>0</v>
      </c>
      <c r="T169" s="62">
        <f>+$N$127</f>
        <v>45170</v>
      </c>
      <c r="U169" s="19">
        <f t="shared" si="127"/>
        <v>0</v>
      </c>
      <c r="V169" s="19">
        <f t="shared" si="127"/>
        <v>0</v>
      </c>
      <c r="W169" s="19">
        <f t="shared" ref="W169:W180" si="148">+W168+U169</f>
        <v>0</v>
      </c>
      <c r="X169" s="19">
        <f t="shared" ref="X169:X181" si="149">+X168+V169</f>
        <v>0</v>
      </c>
      <c r="Y169" s="63">
        <f t="shared" si="137"/>
        <v>0</v>
      </c>
      <c r="Z169" s="62">
        <f>+$N$127</f>
        <v>45170</v>
      </c>
      <c r="AA169" s="19">
        <f t="shared" si="128"/>
        <v>0</v>
      </c>
      <c r="AB169" s="19">
        <f t="shared" si="128"/>
        <v>0</v>
      </c>
      <c r="AC169" s="19">
        <f t="shared" ref="AC169:AC180" si="150">+AC168+AA169</f>
        <v>0</v>
      </c>
      <c r="AD169" s="19">
        <f t="shared" ref="AD169:AD181" si="151">+AD168+AB169</f>
        <v>0</v>
      </c>
      <c r="AE169" s="63">
        <f t="shared" si="138"/>
        <v>0</v>
      </c>
      <c r="AF169" s="62">
        <f>+$N$127</f>
        <v>45170</v>
      </c>
      <c r="AG169" s="19">
        <f t="shared" si="129"/>
        <v>0</v>
      </c>
      <c r="AH169" s="19">
        <f t="shared" si="129"/>
        <v>0</v>
      </c>
      <c r="AI169" s="19">
        <f t="shared" ref="AI169:AI180" si="152">+AI168+AG169</f>
        <v>0</v>
      </c>
      <c r="AJ169" s="19">
        <f t="shared" ref="AJ169:AJ181" si="153">+AJ168+AH169</f>
        <v>0</v>
      </c>
      <c r="AK169" s="63">
        <f t="shared" si="139"/>
        <v>0</v>
      </c>
      <c r="AL169" s="62">
        <f>+$N$127</f>
        <v>45170</v>
      </c>
      <c r="AM169" s="19">
        <f t="shared" si="130"/>
        <v>0</v>
      </c>
      <c r="AN169" s="19">
        <f t="shared" si="130"/>
        <v>0</v>
      </c>
      <c r="AO169" s="19">
        <f t="shared" ref="AO169:AO180" si="154">+AO168+AM169</f>
        <v>0</v>
      </c>
      <c r="AP169" s="19">
        <f t="shared" ref="AP169:AP181" si="155">+AP168+AN169</f>
        <v>0</v>
      </c>
      <c r="AQ169" s="63">
        <f t="shared" si="140"/>
        <v>0</v>
      </c>
      <c r="AR169" s="62">
        <f>+$N$127</f>
        <v>45170</v>
      </c>
      <c r="AS169" s="19">
        <f t="shared" si="131"/>
        <v>0</v>
      </c>
      <c r="AT169" s="19">
        <f t="shared" si="131"/>
        <v>0</v>
      </c>
      <c r="AU169" s="19">
        <f t="shared" ref="AU169:AU180" si="156">+AU168+AS169</f>
        <v>0</v>
      </c>
      <c r="AV169" s="19">
        <f t="shared" ref="AV169:AV181" si="157">+AV168+AT169</f>
        <v>0</v>
      </c>
      <c r="AW169" s="63">
        <f t="shared" si="141"/>
        <v>0</v>
      </c>
      <c r="AX169" s="62">
        <f>+$N$127</f>
        <v>45170</v>
      </c>
      <c r="AY169" s="19">
        <f t="shared" si="132"/>
        <v>0</v>
      </c>
      <c r="AZ169" s="19">
        <f t="shared" si="132"/>
        <v>0</v>
      </c>
      <c r="BA169" s="19">
        <f t="shared" ref="BA169:BA180" si="158">+BA168+AY169</f>
        <v>0</v>
      </c>
      <c r="BB169" s="19">
        <f t="shared" ref="BB169:BB181" si="159">+BB168+AZ169</f>
        <v>0</v>
      </c>
      <c r="BC169" s="63">
        <f t="shared" si="142"/>
        <v>0</v>
      </c>
      <c r="BD169" s="62">
        <f>+$N$127</f>
        <v>45170</v>
      </c>
      <c r="BE169" s="19">
        <f t="shared" si="133"/>
        <v>0</v>
      </c>
      <c r="BF169" s="19">
        <f t="shared" si="133"/>
        <v>0</v>
      </c>
      <c r="BG169" s="19">
        <f t="shared" ref="BG169:BG180" si="160">+BG168+BE169</f>
        <v>0</v>
      </c>
      <c r="BH169" s="19">
        <f t="shared" ref="BH169:BH181" si="161">+BH168+BF169</f>
        <v>0</v>
      </c>
      <c r="BI169" s="63">
        <f t="shared" si="143"/>
        <v>0</v>
      </c>
      <c r="BJ169" s="62">
        <f>+$N$127</f>
        <v>45170</v>
      </c>
      <c r="BK169" s="19">
        <f t="shared" si="134"/>
        <v>0</v>
      </c>
      <c r="BL169" s="19">
        <f t="shared" si="134"/>
        <v>0</v>
      </c>
      <c r="BM169" s="19">
        <f t="shared" ref="BM169:BM180" si="162">+BM168+BK169</f>
        <v>0</v>
      </c>
      <c r="BN169" s="19">
        <f t="shared" ref="BN169:BN181" si="163">+BN168+BL169</f>
        <v>0</v>
      </c>
      <c r="BO169" s="63">
        <f t="shared" si="144"/>
        <v>0</v>
      </c>
      <c r="BP169" s="62">
        <f>+$N$127</f>
        <v>45170</v>
      </c>
      <c r="BQ169" s="19">
        <f t="shared" si="135"/>
        <v>0</v>
      </c>
      <c r="BR169" s="19">
        <f t="shared" si="135"/>
        <v>0</v>
      </c>
      <c r="BS169" s="19">
        <f t="shared" ref="BS169:BS180" si="164">+BS168+BQ169</f>
        <v>0</v>
      </c>
      <c r="BT169" s="19">
        <f t="shared" ref="BT169:BT181" si="165">+BT168+BR169</f>
        <v>0</v>
      </c>
      <c r="BU169" s="63">
        <f t="shared" si="145"/>
        <v>0</v>
      </c>
    </row>
    <row r="170" spans="3:73" x14ac:dyDescent="0.25">
      <c r="C170" s="73"/>
      <c r="D170" s="74"/>
      <c r="E170" s="74"/>
      <c r="F170" s="74"/>
      <c r="G170" s="74"/>
      <c r="H170" s="74"/>
      <c r="I170" s="74"/>
      <c r="J170" s="74"/>
      <c r="K170" s="74"/>
      <c r="L170" s="74"/>
      <c r="N170" s="62">
        <f>+$N$128</f>
        <v>45200</v>
      </c>
      <c r="O170" s="19">
        <f t="shared" si="126"/>
        <v>0</v>
      </c>
      <c r="P170" s="19">
        <f t="shared" si="126"/>
        <v>0</v>
      </c>
      <c r="Q170" s="19">
        <f t="shared" si="146"/>
        <v>0</v>
      </c>
      <c r="R170" s="19">
        <f t="shared" si="147"/>
        <v>0</v>
      </c>
      <c r="S170" s="63">
        <f t="shared" si="136"/>
        <v>0</v>
      </c>
      <c r="T170" s="62">
        <f>+$N$128</f>
        <v>45200</v>
      </c>
      <c r="U170" s="19">
        <f t="shared" si="127"/>
        <v>0</v>
      </c>
      <c r="V170" s="19">
        <f t="shared" si="127"/>
        <v>0</v>
      </c>
      <c r="W170" s="19">
        <f t="shared" si="148"/>
        <v>0</v>
      </c>
      <c r="X170" s="19">
        <f t="shared" si="149"/>
        <v>0</v>
      </c>
      <c r="Y170" s="63">
        <f t="shared" si="137"/>
        <v>0</v>
      </c>
      <c r="Z170" s="62">
        <f>+$N$128</f>
        <v>45200</v>
      </c>
      <c r="AA170" s="19">
        <f t="shared" si="128"/>
        <v>0</v>
      </c>
      <c r="AB170" s="19">
        <f t="shared" si="128"/>
        <v>0</v>
      </c>
      <c r="AC170" s="19">
        <f t="shared" si="150"/>
        <v>0</v>
      </c>
      <c r="AD170" s="19">
        <f t="shared" si="151"/>
        <v>0</v>
      </c>
      <c r="AE170" s="63">
        <f t="shared" si="138"/>
        <v>0</v>
      </c>
      <c r="AF170" s="62">
        <f>+$N$128</f>
        <v>45200</v>
      </c>
      <c r="AG170" s="19">
        <f t="shared" si="129"/>
        <v>0</v>
      </c>
      <c r="AH170" s="19">
        <f t="shared" si="129"/>
        <v>0</v>
      </c>
      <c r="AI170" s="19">
        <f t="shared" si="152"/>
        <v>0</v>
      </c>
      <c r="AJ170" s="19">
        <f t="shared" si="153"/>
        <v>0</v>
      </c>
      <c r="AK170" s="63">
        <f t="shared" si="139"/>
        <v>0</v>
      </c>
      <c r="AL170" s="62">
        <f>+$N$128</f>
        <v>45200</v>
      </c>
      <c r="AM170" s="19">
        <f t="shared" si="130"/>
        <v>0</v>
      </c>
      <c r="AN170" s="19">
        <f t="shared" si="130"/>
        <v>0</v>
      </c>
      <c r="AO170" s="19">
        <f t="shared" si="154"/>
        <v>0</v>
      </c>
      <c r="AP170" s="19">
        <f t="shared" si="155"/>
        <v>0</v>
      </c>
      <c r="AQ170" s="63">
        <f t="shared" si="140"/>
        <v>0</v>
      </c>
      <c r="AR170" s="62">
        <f>+$N$128</f>
        <v>45200</v>
      </c>
      <c r="AS170" s="19">
        <f t="shared" si="131"/>
        <v>0</v>
      </c>
      <c r="AT170" s="19">
        <f t="shared" si="131"/>
        <v>0</v>
      </c>
      <c r="AU170" s="19">
        <f t="shared" si="156"/>
        <v>0</v>
      </c>
      <c r="AV170" s="19">
        <f t="shared" si="157"/>
        <v>0</v>
      </c>
      <c r="AW170" s="63">
        <f t="shared" si="141"/>
        <v>0</v>
      </c>
      <c r="AX170" s="62">
        <f>+$N$128</f>
        <v>45200</v>
      </c>
      <c r="AY170" s="19">
        <f t="shared" si="132"/>
        <v>0</v>
      </c>
      <c r="AZ170" s="19">
        <f t="shared" si="132"/>
        <v>0</v>
      </c>
      <c r="BA170" s="19">
        <f t="shared" si="158"/>
        <v>0</v>
      </c>
      <c r="BB170" s="19">
        <f t="shared" si="159"/>
        <v>0</v>
      </c>
      <c r="BC170" s="63">
        <f t="shared" si="142"/>
        <v>0</v>
      </c>
      <c r="BD170" s="62">
        <f>+$N$128</f>
        <v>45200</v>
      </c>
      <c r="BE170" s="19">
        <f t="shared" si="133"/>
        <v>0</v>
      </c>
      <c r="BF170" s="19">
        <f t="shared" si="133"/>
        <v>0</v>
      </c>
      <c r="BG170" s="19">
        <f t="shared" si="160"/>
        <v>0</v>
      </c>
      <c r="BH170" s="19">
        <f t="shared" si="161"/>
        <v>0</v>
      </c>
      <c r="BI170" s="63">
        <f t="shared" si="143"/>
        <v>0</v>
      </c>
      <c r="BJ170" s="62">
        <f>+$N$128</f>
        <v>45200</v>
      </c>
      <c r="BK170" s="19">
        <f t="shared" si="134"/>
        <v>0</v>
      </c>
      <c r="BL170" s="19">
        <f t="shared" si="134"/>
        <v>0</v>
      </c>
      <c r="BM170" s="19">
        <f t="shared" si="162"/>
        <v>0</v>
      </c>
      <c r="BN170" s="19">
        <f t="shared" si="163"/>
        <v>0</v>
      </c>
      <c r="BO170" s="63">
        <f t="shared" si="144"/>
        <v>0</v>
      </c>
      <c r="BP170" s="62">
        <f>+$N$128</f>
        <v>45200</v>
      </c>
      <c r="BQ170" s="19">
        <f t="shared" si="135"/>
        <v>0</v>
      </c>
      <c r="BR170" s="19">
        <f t="shared" si="135"/>
        <v>0</v>
      </c>
      <c r="BS170" s="19">
        <f t="shared" si="164"/>
        <v>0</v>
      </c>
      <c r="BT170" s="19">
        <f t="shared" si="165"/>
        <v>0</v>
      </c>
      <c r="BU170" s="63">
        <f t="shared" si="145"/>
        <v>0</v>
      </c>
    </row>
    <row r="171" spans="3:73" x14ac:dyDescent="0.25">
      <c r="C171" s="73"/>
      <c r="D171" s="74"/>
      <c r="E171" s="74"/>
      <c r="F171" s="74"/>
      <c r="G171" s="74"/>
      <c r="H171" s="74"/>
      <c r="I171" s="74"/>
      <c r="J171" s="74"/>
      <c r="K171" s="74"/>
      <c r="L171" s="74"/>
      <c r="N171" s="62">
        <f>+$N$129</f>
        <v>45231</v>
      </c>
      <c r="O171" s="19">
        <f t="shared" si="126"/>
        <v>0</v>
      </c>
      <c r="P171" s="19">
        <f t="shared" si="126"/>
        <v>0</v>
      </c>
      <c r="Q171" s="19">
        <f t="shared" si="146"/>
        <v>0</v>
      </c>
      <c r="R171" s="19">
        <f t="shared" si="147"/>
        <v>0</v>
      </c>
      <c r="S171" s="63">
        <f t="shared" si="136"/>
        <v>0</v>
      </c>
      <c r="T171" s="62">
        <f>+$N$129</f>
        <v>45231</v>
      </c>
      <c r="U171" s="19">
        <f t="shared" si="127"/>
        <v>0</v>
      </c>
      <c r="V171" s="19">
        <f t="shared" si="127"/>
        <v>0</v>
      </c>
      <c r="W171" s="19">
        <f t="shared" si="148"/>
        <v>0</v>
      </c>
      <c r="X171" s="19">
        <f t="shared" si="149"/>
        <v>0</v>
      </c>
      <c r="Y171" s="63">
        <f t="shared" si="137"/>
        <v>0</v>
      </c>
      <c r="Z171" s="62">
        <f>+$N$129</f>
        <v>45231</v>
      </c>
      <c r="AA171" s="19">
        <f t="shared" si="128"/>
        <v>0</v>
      </c>
      <c r="AB171" s="19">
        <f t="shared" si="128"/>
        <v>0</v>
      </c>
      <c r="AC171" s="19">
        <f t="shared" si="150"/>
        <v>0</v>
      </c>
      <c r="AD171" s="19">
        <f t="shared" si="151"/>
        <v>0</v>
      </c>
      <c r="AE171" s="63">
        <f t="shared" si="138"/>
        <v>0</v>
      </c>
      <c r="AF171" s="62">
        <f>+$N$129</f>
        <v>45231</v>
      </c>
      <c r="AG171" s="19">
        <f t="shared" si="129"/>
        <v>0</v>
      </c>
      <c r="AH171" s="19">
        <f t="shared" si="129"/>
        <v>0</v>
      </c>
      <c r="AI171" s="19">
        <f t="shared" si="152"/>
        <v>0</v>
      </c>
      <c r="AJ171" s="19">
        <f t="shared" si="153"/>
        <v>0</v>
      </c>
      <c r="AK171" s="63">
        <f t="shared" si="139"/>
        <v>0</v>
      </c>
      <c r="AL171" s="62">
        <f>+$N$129</f>
        <v>45231</v>
      </c>
      <c r="AM171" s="19">
        <f t="shared" si="130"/>
        <v>0</v>
      </c>
      <c r="AN171" s="19">
        <f t="shared" si="130"/>
        <v>0</v>
      </c>
      <c r="AO171" s="19">
        <f t="shared" si="154"/>
        <v>0</v>
      </c>
      <c r="AP171" s="19">
        <f t="shared" si="155"/>
        <v>0</v>
      </c>
      <c r="AQ171" s="63">
        <f t="shared" si="140"/>
        <v>0</v>
      </c>
      <c r="AR171" s="62">
        <f>+$N$129</f>
        <v>45231</v>
      </c>
      <c r="AS171" s="19">
        <f t="shared" si="131"/>
        <v>0</v>
      </c>
      <c r="AT171" s="19">
        <f t="shared" si="131"/>
        <v>0</v>
      </c>
      <c r="AU171" s="19">
        <f t="shared" si="156"/>
        <v>0</v>
      </c>
      <c r="AV171" s="19">
        <f t="shared" si="157"/>
        <v>0</v>
      </c>
      <c r="AW171" s="63">
        <f t="shared" si="141"/>
        <v>0</v>
      </c>
      <c r="AX171" s="62">
        <f>+$N$129</f>
        <v>45231</v>
      </c>
      <c r="AY171" s="19">
        <f t="shared" si="132"/>
        <v>0</v>
      </c>
      <c r="AZ171" s="19">
        <f t="shared" si="132"/>
        <v>0</v>
      </c>
      <c r="BA171" s="19">
        <f t="shared" si="158"/>
        <v>0</v>
      </c>
      <c r="BB171" s="19">
        <f t="shared" si="159"/>
        <v>0</v>
      </c>
      <c r="BC171" s="63">
        <f t="shared" si="142"/>
        <v>0</v>
      </c>
      <c r="BD171" s="62">
        <f>+$N$129</f>
        <v>45231</v>
      </c>
      <c r="BE171" s="19">
        <f t="shared" si="133"/>
        <v>0</v>
      </c>
      <c r="BF171" s="19">
        <f t="shared" si="133"/>
        <v>0</v>
      </c>
      <c r="BG171" s="19">
        <f t="shared" si="160"/>
        <v>0</v>
      </c>
      <c r="BH171" s="19">
        <f t="shared" si="161"/>
        <v>0</v>
      </c>
      <c r="BI171" s="63">
        <f t="shared" si="143"/>
        <v>0</v>
      </c>
      <c r="BJ171" s="62">
        <f>+$N$129</f>
        <v>45231</v>
      </c>
      <c r="BK171" s="19">
        <f t="shared" si="134"/>
        <v>0</v>
      </c>
      <c r="BL171" s="19">
        <f t="shared" si="134"/>
        <v>0</v>
      </c>
      <c r="BM171" s="19">
        <f t="shared" si="162"/>
        <v>0</v>
      </c>
      <c r="BN171" s="19">
        <f t="shared" si="163"/>
        <v>0</v>
      </c>
      <c r="BO171" s="63">
        <f t="shared" si="144"/>
        <v>0</v>
      </c>
      <c r="BP171" s="62">
        <f>+$N$129</f>
        <v>45231</v>
      </c>
      <c r="BQ171" s="19">
        <f t="shared" si="135"/>
        <v>0</v>
      </c>
      <c r="BR171" s="19">
        <f t="shared" si="135"/>
        <v>0</v>
      </c>
      <c r="BS171" s="19">
        <f t="shared" si="164"/>
        <v>0</v>
      </c>
      <c r="BT171" s="19">
        <f t="shared" si="165"/>
        <v>0</v>
      </c>
      <c r="BU171" s="63">
        <f t="shared" si="145"/>
        <v>0</v>
      </c>
    </row>
    <row r="172" spans="3:73" x14ac:dyDescent="0.25">
      <c r="C172" s="73"/>
      <c r="D172" s="74"/>
      <c r="E172" s="74"/>
      <c r="F172" s="74"/>
      <c r="G172" s="74"/>
      <c r="H172" s="74"/>
      <c r="I172" s="74"/>
      <c r="J172" s="74"/>
      <c r="K172" s="74"/>
      <c r="L172" s="74"/>
      <c r="N172" s="62">
        <f>+$N$130</f>
        <v>45261</v>
      </c>
      <c r="O172" s="19">
        <f t="shared" si="126"/>
        <v>0</v>
      </c>
      <c r="P172" s="19">
        <f t="shared" si="126"/>
        <v>0</v>
      </c>
      <c r="Q172" s="19">
        <f t="shared" si="146"/>
        <v>0</v>
      </c>
      <c r="R172" s="19">
        <f t="shared" si="147"/>
        <v>0</v>
      </c>
      <c r="S172" s="63">
        <f t="shared" si="136"/>
        <v>0</v>
      </c>
      <c r="T172" s="62">
        <f>+$N$130</f>
        <v>45261</v>
      </c>
      <c r="U172" s="19">
        <f t="shared" si="127"/>
        <v>0</v>
      </c>
      <c r="V172" s="19">
        <f t="shared" si="127"/>
        <v>0</v>
      </c>
      <c r="W172" s="19">
        <f t="shared" si="148"/>
        <v>0</v>
      </c>
      <c r="X172" s="19">
        <f t="shared" si="149"/>
        <v>0</v>
      </c>
      <c r="Y172" s="63">
        <f t="shared" si="137"/>
        <v>0</v>
      </c>
      <c r="Z172" s="62">
        <f>+$N$130</f>
        <v>45261</v>
      </c>
      <c r="AA172" s="19">
        <f t="shared" si="128"/>
        <v>0</v>
      </c>
      <c r="AB172" s="19">
        <f t="shared" si="128"/>
        <v>0</v>
      </c>
      <c r="AC172" s="19">
        <f t="shared" si="150"/>
        <v>0</v>
      </c>
      <c r="AD172" s="19">
        <f t="shared" si="151"/>
        <v>0</v>
      </c>
      <c r="AE172" s="63">
        <f t="shared" si="138"/>
        <v>0</v>
      </c>
      <c r="AF172" s="62">
        <f>+$N$130</f>
        <v>45261</v>
      </c>
      <c r="AG172" s="19">
        <f t="shared" si="129"/>
        <v>0</v>
      </c>
      <c r="AH172" s="19">
        <f t="shared" si="129"/>
        <v>0</v>
      </c>
      <c r="AI172" s="19">
        <f t="shared" si="152"/>
        <v>0</v>
      </c>
      <c r="AJ172" s="19">
        <f t="shared" si="153"/>
        <v>0</v>
      </c>
      <c r="AK172" s="63">
        <f t="shared" si="139"/>
        <v>0</v>
      </c>
      <c r="AL172" s="62">
        <f>+$N$130</f>
        <v>45261</v>
      </c>
      <c r="AM172" s="19">
        <f t="shared" si="130"/>
        <v>0</v>
      </c>
      <c r="AN172" s="19">
        <f t="shared" si="130"/>
        <v>0</v>
      </c>
      <c r="AO172" s="19">
        <f t="shared" si="154"/>
        <v>0</v>
      </c>
      <c r="AP172" s="19">
        <f t="shared" si="155"/>
        <v>0</v>
      </c>
      <c r="AQ172" s="63">
        <f t="shared" si="140"/>
        <v>0</v>
      </c>
      <c r="AR172" s="62">
        <f>+$N$130</f>
        <v>45261</v>
      </c>
      <c r="AS172" s="19">
        <f t="shared" si="131"/>
        <v>0</v>
      </c>
      <c r="AT172" s="19">
        <f t="shared" si="131"/>
        <v>0</v>
      </c>
      <c r="AU172" s="19">
        <f t="shared" si="156"/>
        <v>0</v>
      </c>
      <c r="AV172" s="19">
        <f t="shared" si="157"/>
        <v>0</v>
      </c>
      <c r="AW172" s="63">
        <f t="shared" si="141"/>
        <v>0</v>
      </c>
      <c r="AX172" s="62">
        <f>+$N$130</f>
        <v>45261</v>
      </c>
      <c r="AY172" s="19">
        <f t="shared" si="132"/>
        <v>0</v>
      </c>
      <c r="AZ172" s="19">
        <f t="shared" si="132"/>
        <v>0</v>
      </c>
      <c r="BA172" s="19">
        <f t="shared" si="158"/>
        <v>0</v>
      </c>
      <c r="BB172" s="19">
        <f t="shared" si="159"/>
        <v>0</v>
      </c>
      <c r="BC172" s="63">
        <f t="shared" si="142"/>
        <v>0</v>
      </c>
      <c r="BD172" s="62">
        <f>+$N$130</f>
        <v>45261</v>
      </c>
      <c r="BE172" s="19">
        <f t="shared" si="133"/>
        <v>0</v>
      </c>
      <c r="BF172" s="19">
        <f t="shared" si="133"/>
        <v>0</v>
      </c>
      <c r="BG172" s="19">
        <f t="shared" si="160"/>
        <v>0</v>
      </c>
      <c r="BH172" s="19">
        <f t="shared" si="161"/>
        <v>0</v>
      </c>
      <c r="BI172" s="63">
        <f t="shared" si="143"/>
        <v>0</v>
      </c>
      <c r="BJ172" s="62">
        <f>+$N$130</f>
        <v>45261</v>
      </c>
      <c r="BK172" s="19">
        <f t="shared" si="134"/>
        <v>0</v>
      </c>
      <c r="BL172" s="19">
        <f t="shared" si="134"/>
        <v>0</v>
      </c>
      <c r="BM172" s="19">
        <f t="shared" si="162"/>
        <v>0</v>
      </c>
      <c r="BN172" s="19">
        <f t="shared" si="163"/>
        <v>0</v>
      </c>
      <c r="BO172" s="63">
        <f t="shared" si="144"/>
        <v>0</v>
      </c>
      <c r="BP172" s="62">
        <f>+$N$130</f>
        <v>45261</v>
      </c>
      <c r="BQ172" s="19">
        <f t="shared" si="135"/>
        <v>0</v>
      </c>
      <c r="BR172" s="19">
        <f t="shared" si="135"/>
        <v>0</v>
      </c>
      <c r="BS172" s="19">
        <f t="shared" si="164"/>
        <v>0</v>
      </c>
      <c r="BT172" s="19">
        <f t="shared" si="165"/>
        <v>0</v>
      </c>
      <c r="BU172" s="63">
        <f t="shared" si="145"/>
        <v>0</v>
      </c>
    </row>
    <row r="173" spans="3:73" x14ac:dyDescent="0.25">
      <c r="C173" s="73"/>
      <c r="D173" s="74"/>
      <c r="E173" s="74"/>
      <c r="F173" s="74"/>
      <c r="G173" s="74"/>
      <c r="H173" s="74"/>
      <c r="I173" s="74"/>
      <c r="J173" s="74"/>
      <c r="K173" s="74"/>
      <c r="L173" s="74"/>
      <c r="N173" s="62">
        <f>+$N$131</f>
        <v>45292</v>
      </c>
      <c r="O173" s="19">
        <f t="shared" si="126"/>
        <v>0</v>
      </c>
      <c r="P173" s="19">
        <f t="shared" si="126"/>
        <v>0</v>
      </c>
      <c r="Q173" s="19">
        <f t="shared" si="146"/>
        <v>0</v>
      </c>
      <c r="R173" s="19">
        <f t="shared" si="147"/>
        <v>0</v>
      </c>
      <c r="S173" s="63">
        <f t="shared" si="136"/>
        <v>0</v>
      </c>
      <c r="T173" s="62">
        <f>+$N$131</f>
        <v>45292</v>
      </c>
      <c r="U173" s="19">
        <f t="shared" si="127"/>
        <v>0</v>
      </c>
      <c r="V173" s="19">
        <f t="shared" si="127"/>
        <v>0</v>
      </c>
      <c r="W173" s="19">
        <f t="shared" si="148"/>
        <v>0</v>
      </c>
      <c r="X173" s="19">
        <f t="shared" si="149"/>
        <v>0</v>
      </c>
      <c r="Y173" s="63">
        <f t="shared" si="137"/>
        <v>0</v>
      </c>
      <c r="Z173" s="62">
        <f>+$N$131</f>
        <v>45292</v>
      </c>
      <c r="AA173" s="19">
        <f t="shared" si="128"/>
        <v>0</v>
      </c>
      <c r="AB173" s="19">
        <f t="shared" si="128"/>
        <v>0</v>
      </c>
      <c r="AC173" s="19">
        <f t="shared" si="150"/>
        <v>0</v>
      </c>
      <c r="AD173" s="19">
        <f t="shared" si="151"/>
        <v>0</v>
      </c>
      <c r="AE173" s="63">
        <f t="shared" si="138"/>
        <v>0</v>
      </c>
      <c r="AF173" s="62">
        <f>+$N$131</f>
        <v>45292</v>
      </c>
      <c r="AG173" s="19">
        <f t="shared" si="129"/>
        <v>0</v>
      </c>
      <c r="AH173" s="19">
        <f t="shared" si="129"/>
        <v>0</v>
      </c>
      <c r="AI173" s="19">
        <f t="shared" si="152"/>
        <v>0</v>
      </c>
      <c r="AJ173" s="19">
        <f t="shared" si="153"/>
        <v>0</v>
      </c>
      <c r="AK173" s="63">
        <f t="shared" si="139"/>
        <v>0</v>
      </c>
      <c r="AL173" s="62">
        <f>+$N$131</f>
        <v>45292</v>
      </c>
      <c r="AM173" s="19">
        <f t="shared" si="130"/>
        <v>0</v>
      </c>
      <c r="AN173" s="19">
        <f t="shared" si="130"/>
        <v>0</v>
      </c>
      <c r="AO173" s="19">
        <f t="shared" si="154"/>
        <v>0</v>
      </c>
      <c r="AP173" s="19">
        <f t="shared" si="155"/>
        <v>0</v>
      </c>
      <c r="AQ173" s="63">
        <f t="shared" si="140"/>
        <v>0</v>
      </c>
      <c r="AR173" s="62">
        <f>+$N$131</f>
        <v>45292</v>
      </c>
      <c r="AS173" s="19">
        <f t="shared" si="131"/>
        <v>0</v>
      </c>
      <c r="AT173" s="19">
        <f t="shared" si="131"/>
        <v>0</v>
      </c>
      <c r="AU173" s="19">
        <f t="shared" si="156"/>
        <v>0</v>
      </c>
      <c r="AV173" s="19">
        <f t="shared" si="157"/>
        <v>0</v>
      </c>
      <c r="AW173" s="63">
        <f t="shared" si="141"/>
        <v>0</v>
      </c>
      <c r="AX173" s="62">
        <f>+$N$131</f>
        <v>45292</v>
      </c>
      <c r="AY173" s="19">
        <f t="shared" si="132"/>
        <v>0</v>
      </c>
      <c r="AZ173" s="19">
        <f t="shared" si="132"/>
        <v>0</v>
      </c>
      <c r="BA173" s="19">
        <f t="shared" si="158"/>
        <v>0</v>
      </c>
      <c r="BB173" s="19">
        <f t="shared" si="159"/>
        <v>0</v>
      </c>
      <c r="BC173" s="63">
        <f t="shared" si="142"/>
        <v>0</v>
      </c>
      <c r="BD173" s="62">
        <f>+$N$131</f>
        <v>45292</v>
      </c>
      <c r="BE173" s="19">
        <f t="shared" si="133"/>
        <v>0</v>
      </c>
      <c r="BF173" s="19">
        <f t="shared" si="133"/>
        <v>0</v>
      </c>
      <c r="BG173" s="19">
        <f t="shared" si="160"/>
        <v>0</v>
      </c>
      <c r="BH173" s="19">
        <f t="shared" si="161"/>
        <v>0</v>
      </c>
      <c r="BI173" s="63">
        <f t="shared" si="143"/>
        <v>0</v>
      </c>
      <c r="BJ173" s="62">
        <f>+$N$131</f>
        <v>45292</v>
      </c>
      <c r="BK173" s="19">
        <f t="shared" si="134"/>
        <v>0</v>
      </c>
      <c r="BL173" s="19">
        <f t="shared" si="134"/>
        <v>0</v>
      </c>
      <c r="BM173" s="19">
        <f t="shared" si="162"/>
        <v>0</v>
      </c>
      <c r="BN173" s="19">
        <f t="shared" si="163"/>
        <v>0</v>
      </c>
      <c r="BO173" s="63">
        <f t="shared" si="144"/>
        <v>0</v>
      </c>
      <c r="BP173" s="62">
        <f>+$N$131</f>
        <v>45292</v>
      </c>
      <c r="BQ173" s="19">
        <f t="shared" si="135"/>
        <v>0</v>
      </c>
      <c r="BR173" s="19">
        <f t="shared" si="135"/>
        <v>0</v>
      </c>
      <c r="BS173" s="19">
        <f t="shared" si="164"/>
        <v>0</v>
      </c>
      <c r="BT173" s="19">
        <f t="shared" si="165"/>
        <v>0</v>
      </c>
      <c r="BU173" s="63">
        <f t="shared" si="145"/>
        <v>0</v>
      </c>
    </row>
    <row r="174" spans="3:73" x14ac:dyDescent="0.25">
      <c r="C174" s="73"/>
      <c r="D174" s="74"/>
      <c r="E174" s="74"/>
      <c r="F174" s="74"/>
      <c r="G174" s="74"/>
      <c r="H174" s="74"/>
      <c r="I174" s="74"/>
      <c r="J174" s="74"/>
      <c r="K174" s="74"/>
      <c r="L174" s="74"/>
      <c r="N174" s="62">
        <f>+$N$132</f>
        <v>45323</v>
      </c>
      <c r="O174" s="19">
        <f t="shared" si="126"/>
        <v>0</v>
      </c>
      <c r="P174" s="19">
        <f t="shared" si="126"/>
        <v>0</v>
      </c>
      <c r="Q174" s="19">
        <f t="shared" si="146"/>
        <v>0</v>
      </c>
      <c r="R174" s="19">
        <f t="shared" si="147"/>
        <v>0</v>
      </c>
      <c r="S174" s="63">
        <f t="shared" si="136"/>
        <v>0</v>
      </c>
      <c r="T174" s="62">
        <f>+$N$132</f>
        <v>45323</v>
      </c>
      <c r="U174" s="19">
        <f t="shared" si="127"/>
        <v>0</v>
      </c>
      <c r="V174" s="19">
        <f t="shared" si="127"/>
        <v>0</v>
      </c>
      <c r="W174" s="19">
        <f t="shared" si="148"/>
        <v>0</v>
      </c>
      <c r="X174" s="19">
        <f t="shared" si="149"/>
        <v>0</v>
      </c>
      <c r="Y174" s="63">
        <f t="shared" si="137"/>
        <v>0</v>
      </c>
      <c r="Z174" s="62">
        <f>+$N$132</f>
        <v>45323</v>
      </c>
      <c r="AA174" s="19">
        <f t="shared" si="128"/>
        <v>0</v>
      </c>
      <c r="AB174" s="19">
        <f t="shared" si="128"/>
        <v>0</v>
      </c>
      <c r="AC174" s="19">
        <f t="shared" si="150"/>
        <v>0</v>
      </c>
      <c r="AD174" s="19">
        <f t="shared" si="151"/>
        <v>0</v>
      </c>
      <c r="AE174" s="63">
        <f t="shared" si="138"/>
        <v>0</v>
      </c>
      <c r="AF174" s="62">
        <f>+$N$132</f>
        <v>45323</v>
      </c>
      <c r="AG174" s="19">
        <f t="shared" si="129"/>
        <v>0</v>
      </c>
      <c r="AH174" s="19">
        <f t="shared" si="129"/>
        <v>0</v>
      </c>
      <c r="AI174" s="19">
        <f t="shared" si="152"/>
        <v>0</v>
      </c>
      <c r="AJ174" s="19">
        <f t="shared" si="153"/>
        <v>0</v>
      </c>
      <c r="AK174" s="63">
        <f t="shared" si="139"/>
        <v>0</v>
      </c>
      <c r="AL174" s="62">
        <f>+$N$132</f>
        <v>45323</v>
      </c>
      <c r="AM174" s="19">
        <f t="shared" si="130"/>
        <v>0</v>
      </c>
      <c r="AN174" s="19">
        <f t="shared" si="130"/>
        <v>0</v>
      </c>
      <c r="AO174" s="19">
        <f t="shared" si="154"/>
        <v>0</v>
      </c>
      <c r="AP174" s="19">
        <f t="shared" si="155"/>
        <v>0</v>
      </c>
      <c r="AQ174" s="63">
        <f t="shared" si="140"/>
        <v>0</v>
      </c>
      <c r="AR174" s="62">
        <f>+$N$132</f>
        <v>45323</v>
      </c>
      <c r="AS174" s="19">
        <f t="shared" si="131"/>
        <v>0</v>
      </c>
      <c r="AT174" s="19">
        <f t="shared" si="131"/>
        <v>0</v>
      </c>
      <c r="AU174" s="19">
        <f t="shared" si="156"/>
        <v>0</v>
      </c>
      <c r="AV174" s="19">
        <f t="shared" si="157"/>
        <v>0</v>
      </c>
      <c r="AW174" s="63">
        <f t="shared" si="141"/>
        <v>0</v>
      </c>
      <c r="AX174" s="62">
        <f>+$N$132</f>
        <v>45323</v>
      </c>
      <c r="AY174" s="19">
        <f t="shared" si="132"/>
        <v>0</v>
      </c>
      <c r="AZ174" s="19">
        <f t="shared" si="132"/>
        <v>0</v>
      </c>
      <c r="BA174" s="19">
        <f t="shared" si="158"/>
        <v>0</v>
      </c>
      <c r="BB174" s="19">
        <f t="shared" si="159"/>
        <v>0</v>
      </c>
      <c r="BC174" s="63">
        <f t="shared" si="142"/>
        <v>0</v>
      </c>
      <c r="BD174" s="62">
        <f>+$N$132</f>
        <v>45323</v>
      </c>
      <c r="BE174" s="19">
        <f t="shared" si="133"/>
        <v>0</v>
      </c>
      <c r="BF174" s="19">
        <f t="shared" si="133"/>
        <v>0</v>
      </c>
      <c r="BG174" s="19">
        <f t="shared" si="160"/>
        <v>0</v>
      </c>
      <c r="BH174" s="19">
        <f t="shared" si="161"/>
        <v>0</v>
      </c>
      <c r="BI174" s="63">
        <f t="shared" si="143"/>
        <v>0</v>
      </c>
      <c r="BJ174" s="62">
        <f>+$N$132</f>
        <v>45323</v>
      </c>
      <c r="BK174" s="19">
        <f t="shared" si="134"/>
        <v>0</v>
      </c>
      <c r="BL174" s="19">
        <f t="shared" si="134"/>
        <v>0</v>
      </c>
      <c r="BM174" s="19">
        <f t="shared" si="162"/>
        <v>0</v>
      </c>
      <c r="BN174" s="19">
        <f t="shared" si="163"/>
        <v>0</v>
      </c>
      <c r="BO174" s="63">
        <f t="shared" si="144"/>
        <v>0</v>
      </c>
      <c r="BP174" s="62">
        <f>+$N$132</f>
        <v>45323</v>
      </c>
      <c r="BQ174" s="19">
        <f t="shared" si="135"/>
        <v>0</v>
      </c>
      <c r="BR174" s="19">
        <f t="shared" si="135"/>
        <v>0</v>
      </c>
      <c r="BS174" s="19">
        <f t="shared" si="164"/>
        <v>0</v>
      </c>
      <c r="BT174" s="19">
        <f t="shared" si="165"/>
        <v>0</v>
      </c>
      <c r="BU174" s="63">
        <f t="shared" si="145"/>
        <v>0</v>
      </c>
    </row>
    <row r="175" spans="3:73" x14ac:dyDescent="0.25">
      <c r="C175" s="73"/>
      <c r="D175" s="74"/>
      <c r="E175" s="74"/>
      <c r="F175" s="74"/>
      <c r="G175" s="74"/>
      <c r="H175" s="74"/>
      <c r="I175" s="74"/>
      <c r="J175" s="74"/>
      <c r="K175" s="74"/>
      <c r="L175" s="74"/>
      <c r="N175" s="62">
        <f>+$N$133</f>
        <v>45352</v>
      </c>
      <c r="O175" s="19">
        <f t="shared" si="126"/>
        <v>0</v>
      </c>
      <c r="P175" s="19">
        <f t="shared" si="126"/>
        <v>0</v>
      </c>
      <c r="Q175" s="19">
        <f t="shared" si="146"/>
        <v>0</v>
      </c>
      <c r="R175" s="19">
        <f t="shared" si="147"/>
        <v>0</v>
      </c>
      <c r="S175" s="63">
        <f t="shared" si="136"/>
        <v>0</v>
      </c>
      <c r="T175" s="62">
        <f>+$N$133</f>
        <v>45352</v>
      </c>
      <c r="U175" s="19">
        <f t="shared" si="127"/>
        <v>0</v>
      </c>
      <c r="V175" s="19">
        <f t="shared" si="127"/>
        <v>0</v>
      </c>
      <c r="W175" s="19">
        <f t="shared" si="148"/>
        <v>0</v>
      </c>
      <c r="X175" s="19">
        <f t="shared" si="149"/>
        <v>0</v>
      </c>
      <c r="Y175" s="63">
        <f t="shared" si="137"/>
        <v>0</v>
      </c>
      <c r="Z175" s="62">
        <f>+$N$133</f>
        <v>45352</v>
      </c>
      <c r="AA175" s="19">
        <f t="shared" si="128"/>
        <v>0</v>
      </c>
      <c r="AB175" s="19">
        <f t="shared" si="128"/>
        <v>0</v>
      </c>
      <c r="AC175" s="19">
        <f t="shared" si="150"/>
        <v>0</v>
      </c>
      <c r="AD175" s="19">
        <f t="shared" si="151"/>
        <v>0</v>
      </c>
      <c r="AE175" s="63">
        <f t="shared" si="138"/>
        <v>0</v>
      </c>
      <c r="AF175" s="62">
        <f>+$N$133</f>
        <v>45352</v>
      </c>
      <c r="AG175" s="19">
        <f t="shared" si="129"/>
        <v>0</v>
      </c>
      <c r="AH175" s="19">
        <f t="shared" si="129"/>
        <v>0</v>
      </c>
      <c r="AI175" s="19">
        <f t="shared" si="152"/>
        <v>0</v>
      </c>
      <c r="AJ175" s="19">
        <f t="shared" si="153"/>
        <v>0</v>
      </c>
      <c r="AK175" s="63">
        <f t="shared" si="139"/>
        <v>0</v>
      </c>
      <c r="AL175" s="62">
        <f>+$N$133</f>
        <v>45352</v>
      </c>
      <c r="AM175" s="19">
        <f t="shared" si="130"/>
        <v>0</v>
      </c>
      <c r="AN175" s="19">
        <f t="shared" si="130"/>
        <v>0</v>
      </c>
      <c r="AO175" s="19">
        <f t="shared" si="154"/>
        <v>0</v>
      </c>
      <c r="AP175" s="19">
        <f t="shared" si="155"/>
        <v>0</v>
      </c>
      <c r="AQ175" s="63">
        <f t="shared" si="140"/>
        <v>0</v>
      </c>
      <c r="AR175" s="62">
        <f>+$N$133</f>
        <v>45352</v>
      </c>
      <c r="AS175" s="19">
        <f t="shared" si="131"/>
        <v>0</v>
      </c>
      <c r="AT175" s="19">
        <f t="shared" si="131"/>
        <v>0</v>
      </c>
      <c r="AU175" s="19">
        <f t="shared" si="156"/>
        <v>0</v>
      </c>
      <c r="AV175" s="19">
        <f t="shared" si="157"/>
        <v>0</v>
      </c>
      <c r="AW175" s="63">
        <f t="shared" si="141"/>
        <v>0</v>
      </c>
      <c r="AX175" s="62">
        <f>+$N$133</f>
        <v>45352</v>
      </c>
      <c r="AY175" s="19">
        <f t="shared" si="132"/>
        <v>0</v>
      </c>
      <c r="AZ175" s="19">
        <f t="shared" si="132"/>
        <v>0</v>
      </c>
      <c r="BA175" s="19">
        <f t="shared" si="158"/>
        <v>0</v>
      </c>
      <c r="BB175" s="19">
        <f t="shared" si="159"/>
        <v>0</v>
      </c>
      <c r="BC175" s="63">
        <f t="shared" si="142"/>
        <v>0</v>
      </c>
      <c r="BD175" s="62">
        <f>+$N$133</f>
        <v>45352</v>
      </c>
      <c r="BE175" s="19">
        <f t="shared" si="133"/>
        <v>0</v>
      </c>
      <c r="BF175" s="19">
        <f t="shared" si="133"/>
        <v>0</v>
      </c>
      <c r="BG175" s="19">
        <f t="shared" si="160"/>
        <v>0</v>
      </c>
      <c r="BH175" s="19">
        <f t="shared" si="161"/>
        <v>0</v>
      </c>
      <c r="BI175" s="63">
        <f t="shared" si="143"/>
        <v>0</v>
      </c>
      <c r="BJ175" s="62">
        <f>+$N$133</f>
        <v>45352</v>
      </c>
      <c r="BK175" s="19">
        <f t="shared" si="134"/>
        <v>0</v>
      </c>
      <c r="BL175" s="19">
        <f t="shared" si="134"/>
        <v>0</v>
      </c>
      <c r="BM175" s="19">
        <f t="shared" si="162"/>
        <v>0</v>
      </c>
      <c r="BN175" s="19">
        <f t="shared" si="163"/>
        <v>0</v>
      </c>
      <c r="BO175" s="63">
        <f t="shared" si="144"/>
        <v>0</v>
      </c>
      <c r="BP175" s="62">
        <f>+$N$133</f>
        <v>45352</v>
      </c>
      <c r="BQ175" s="19">
        <f t="shared" si="135"/>
        <v>0</v>
      </c>
      <c r="BR175" s="19">
        <f t="shared" si="135"/>
        <v>0</v>
      </c>
      <c r="BS175" s="19">
        <f t="shared" si="164"/>
        <v>0</v>
      </c>
      <c r="BT175" s="19">
        <f t="shared" si="165"/>
        <v>0</v>
      </c>
      <c r="BU175" s="63">
        <f t="shared" si="145"/>
        <v>0</v>
      </c>
    </row>
    <row r="176" spans="3:73" x14ac:dyDescent="0.25">
      <c r="C176" s="73"/>
      <c r="D176" s="74"/>
      <c r="E176" s="74"/>
      <c r="F176" s="74"/>
      <c r="G176" s="74"/>
      <c r="H176" s="74"/>
      <c r="I176" s="74"/>
      <c r="J176" s="74"/>
      <c r="K176" s="74"/>
      <c r="L176" s="74"/>
      <c r="N176" s="62">
        <f>+$N$134</f>
        <v>45383</v>
      </c>
      <c r="O176" s="19">
        <f t="shared" si="126"/>
        <v>0</v>
      </c>
      <c r="P176" s="19">
        <f t="shared" si="126"/>
        <v>0</v>
      </c>
      <c r="Q176" s="19">
        <f t="shared" si="146"/>
        <v>0</v>
      </c>
      <c r="R176" s="19">
        <f t="shared" si="147"/>
        <v>0</v>
      </c>
      <c r="S176" s="63">
        <f t="shared" si="136"/>
        <v>0</v>
      </c>
      <c r="T176" s="62">
        <f>+$N$134</f>
        <v>45383</v>
      </c>
      <c r="U176" s="19">
        <f t="shared" si="127"/>
        <v>0</v>
      </c>
      <c r="V176" s="19">
        <f t="shared" si="127"/>
        <v>0</v>
      </c>
      <c r="W176" s="19">
        <f t="shared" si="148"/>
        <v>0</v>
      </c>
      <c r="X176" s="19">
        <f t="shared" si="149"/>
        <v>0</v>
      </c>
      <c r="Y176" s="63">
        <f t="shared" si="137"/>
        <v>0</v>
      </c>
      <c r="Z176" s="62">
        <f>+$N$134</f>
        <v>45383</v>
      </c>
      <c r="AA176" s="19">
        <f t="shared" si="128"/>
        <v>0</v>
      </c>
      <c r="AB176" s="19">
        <f t="shared" si="128"/>
        <v>0</v>
      </c>
      <c r="AC176" s="19">
        <f t="shared" si="150"/>
        <v>0</v>
      </c>
      <c r="AD176" s="19">
        <f t="shared" si="151"/>
        <v>0</v>
      </c>
      <c r="AE176" s="63">
        <f t="shared" si="138"/>
        <v>0</v>
      </c>
      <c r="AF176" s="62">
        <f>+$N$134</f>
        <v>45383</v>
      </c>
      <c r="AG176" s="19">
        <f t="shared" si="129"/>
        <v>0</v>
      </c>
      <c r="AH176" s="19">
        <f t="shared" si="129"/>
        <v>0</v>
      </c>
      <c r="AI176" s="19">
        <f t="shared" si="152"/>
        <v>0</v>
      </c>
      <c r="AJ176" s="19">
        <f t="shared" si="153"/>
        <v>0</v>
      </c>
      <c r="AK176" s="63">
        <f t="shared" si="139"/>
        <v>0</v>
      </c>
      <c r="AL176" s="62">
        <f>+$N$134</f>
        <v>45383</v>
      </c>
      <c r="AM176" s="19">
        <f t="shared" si="130"/>
        <v>0</v>
      </c>
      <c r="AN176" s="19">
        <f t="shared" si="130"/>
        <v>0</v>
      </c>
      <c r="AO176" s="19">
        <f t="shared" si="154"/>
        <v>0</v>
      </c>
      <c r="AP176" s="19">
        <f t="shared" si="155"/>
        <v>0</v>
      </c>
      <c r="AQ176" s="63">
        <f t="shared" si="140"/>
        <v>0</v>
      </c>
      <c r="AR176" s="62">
        <f>+$N$134</f>
        <v>45383</v>
      </c>
      <c r="AS176" s="19">
        <f t="shared" si="131"/>
        <v>0</v>
      </c>
      <c r="AT176" s="19">
        <f t="shared" si="131"/>
        <v>0</v>
      </c>
      <c r="AU176" s="19">
        <f t="shared" si="156"/>
        <v>0</v>
      </c>
      <c r="AV176" s="19">
        <f t="shared" si="157"/>
        <v>0</v>
      </c>
      <c r="AW176" s="63">
        <f t="shared" si="141"/>
        <v>0</v>
      </c>
      <c r="AX176" s="62">
        <f>+$N$134</f>
        <v>45383</v>
      </c>
      <c r="AY176" s="19">
        <f t="shared" si="132"/>
        <v>0</v>
      </c>
      <c r="AZ176" s="19">
        <f t="shared" si="132"/>
        <v>0</v>
      </c>
      <c r="BA176" s="19">
        <f t="shared" si="158"/>
        <v>0</v>
      </c>
      <c r="BB176" s="19">
        <f t="shared" si="159"/>
        <v>0</v>
      </c>
      <c r="BC176" s="63">
        <f t="shared" si="142"/>
        <v>0</v>
      </c>
      <c r="BD176" s="62">
        <f>+$N$134</f>
        <v>45383</v>
      </c>
      <c r="BE176" s="19">
        <f t="shared" si="133"/>
        <v>0</v>
      </c>
      <c r="BF176" s="19">
        <f t="shared" si="133"/>
        <v>0</v>
      </c>
      <c r="BG176" s="19">
        <f t="shared" si="160"/>
        <v>0</v>
      </c>
      <c r="BH176" s="19">
        <f t="shared" si="161"/>
        <v>0</v>
      </c>
      <c r="BI176" s="63">
        <f t="shared" si="143"/>
        <v>0</v>
      </c>
      <c r="BJ176" s="62">
        <f>+$N$134</f>
        <v>45383</v>
      </c>
      <c r="BK176" s="19">
        <f t="shared" si="134"/>
        <v>0</v>
      </c>
      <c r="BL176" s="19">
        <f t="shared" si="134"/>
        <v>0</v>
      </c>
      <c r="BM176" s="19">
        <f t="shared" si="162"/>
        <v>0</v>
      </c>
      <c r="BN176" s="19">
        <f t="shared" si="163"/>
        <v>0</v>
      </c>
      <c r="BO176" s="63">
        <f t="shared" si="144"/>
        <v>0</v>
      </c>
      <c r="BP176" s="62">
        <f>+$N$134</f>
        <v>45383</v>
      </c>
      <c r="BQ176" s="19">
        <f t="shared" si="135"/>
        <v>0</v>
      </c>
      <c r="BR176" s="19">
        <f t="shared" si="135"/>
        <v>0</v>
      </c>
      <c r="BS176" s="19">
        <f t="shared" si="164"/>
        <v>0</v>
      </c>
      <c r="BT176" s="19">
        <f t="shared" si="165"/>
        <v>0</v>
      </c>
      <c r="BU176" s="63">
        <f t="shared" si="145"/>
        <v>0</v>
      </c>
    </row>
    <row r="177" spans="3:73" x14ac:dyDescent="0.25">
      <c r="C177" s="73"/>
      <c r="D177" s="74"/>
      <c r="E177" s="74"/>
      <c r="F177" s="74"/>
      <c r="G177" s="74"/>
      <c r="H177" s="74"/>
      <c r="I177" s="74"/>
      <c r="J177" s="74"/>
      <c r="K177" s="74"/>
      <c r="L177" s="74"/>
      <c r="N177" s="62">
        <f>+$N$135</f>
        <v>45413</v>
      </c>
      <c r="O177" s="19">
        <f t="shared" si="126"/>
        <v>0</v>
      </c>
      <c r="P177" s="19">
        <f t="shared" si="126"/>
        <v>0</v>
      </c>
      <c r="Q177" s="19">
        <f t="shared" si="146"/>
        <v>0</v>
      </c>
      <c r="R177" s="19">
        <f t="shared" si="147"/>
        <v>0</v>
      </c>
      <c r="S177" s="63">
        <f t="shared" si="136"/>
        <v>0</v>
      </c>
      <c r="T177" s="62">
        <f>+$N$135</f>
        <v>45413</v>
      </c>
      <c r="U177" s="19">
        <f t="shared" si="127"/>
        <v>0</v>
      </c>
      <c r="V177" s="19">
        <f t="shared" si="127"/>
        <v>0</v>
      </c>
      <c r="W177" s="19">
        <f t="shared" si="148"/>
        <v>0</v>
      </c>
      <c r="X177" s="19">
        <f t="shared" si="149"/>
        <v>0</v>
      </c>
      <c r="Y177" s="63">
        <f t="shared" si="137"/>
        <v>0</v>
      </c>
      <c r="Z177" s="62">
        <f>+$N$135</f>
        <v>45413</v>
      </c>
      <c r="AA177" s="19">
        <f t="shared" si="128"/>
        <v>0</v>
      </c>
      <c r="AB177" s="19">
        <f t="shared" si="128"/>
        <v>0</v>
      </c>
      <c r="AC177" s="19">
        <f t="shared" si="150"/>
        <v>0</v>
      </c>
      <c r="AD177" s="19">
        <f t="shared" si="151"/>
        <v>0</v>
      </c>
      <c r="AE177" s="63">
        <f t="shared" si="138"/>
        <v>0</v>
      </c>
      <c r="AF177" s="62">
        <f>+$N$135</f>
        <v>45413</v>
      </c>
      <c r="AG177" s="19">
        <f t="shared" si="129"/>
        <v>0</v>
      </c>
      <c r="AH177" s="19">
        <f t="shared" si="129"/>
        <v>0</v>
      </c>
      <c r="AI177" s="19">
        <f t="shared" si="152"/>
        <v>0</v>
      </c>
      <c r="AJ177" s="19">
        <f t="shared" si="153"/>
        <v>0</v>
      </c>
      <c r="AK177" s="63">
        <f t="shared" si="139"/>
        <v>0</v>
      </c>
      <c r="AL177" s="62">
        <f>+$N$135</f>
        <v>45413</v>
      </c>
      <c r="AM177" s="19">
        <f t="shared" si="130"/>
        <v>0</v>
      </c>
      <c r="AN177" s="19">
        <f t="shared" si="130"/>
        <v>0</v>
      </c>
      <c r="AO177" s="19">
        <f t="shared" si="154"/>
        <v>0</v>
      </c>
      <c r="AP177" s="19">
        <f t="shared" si="155"/>
        <v>0</v>
      </c>
      <c r="AQ177" s="63">
        <f t="shared" si="140"/>
        <v>0</v>
      </c>
      <c r="AR177" s="62">
        <f>+$N$135</f>
        <v>45413</v>
      </c>
      <c r="AS177" s="19">
        <f t="shared" si="131"/>
        <v>0</v>
      </c>
      <c r="AT177" s="19">
        <f t="shared" si="131"/>
        <v>0</v>
      </c>
      <c r="AU177" s="19">
        <f t="shared" si="156"/>
        <v>0</v>
      </c>
      <c r="AV177" s="19">
        <f t="shared" si="157"/>
        <v>0</v>
      </c>
      <c r="AW177" s="63">
        <f t="shared" si="141"/>
        <v>0</v>
      </c>
      <c r="AX177" s="62">
        <f>+$N$135</f>
        <v>45413</v>
      </c>
      <c r="AY177" s="19">
        <f t="shared" si="132"/>
        <v>0</v>
      </c>
      <c r="AZ177" s="19">
        <f t="shared" si="132"/>
        <v>0</v>
      </c>
      <c r="BA177" s="19">
        <f t="shared" si="158"/>
        <v>0</v>
      </c>
      <c r="BB177" s="19">
        <f t="shared" si="159"/>
        <v>0</v>
      </c>
      <c r="BC177" s="63">
        <f t="shared" si="142"/>
        <v>0</v>
      </c>
      <c r="BD177" s="62">
        <f>+$N$135</f>
        <v>45413</v>
      </c>
      <c r="BE177" s="19">
        <f t="shared" si="133"/>
        <v>0</v>
      </c>
      <c r="BF177" s="19">
        <f t="shared" si="133"/>
        <v>0</v>
      </c>
      <c r="BG177" s="19">
        <f t="shared" si="160"/>
        <v>0</v>
      </c>
      <c r="BH177" s="19">
        <f t="shared" si="161"/>
        <v>0</v>
      </c>
      <c r="BI177" s="63">
        <f t="shared" si="143"/>
        <v>0</v>
      </c>
      <c r="BJ177" s="62">
        <f>+$N$135</f>
        <v>45413</v>
      </c>
      <c r="BK177" s="19">
        <f t="shared" si="134"/>
        <v>0</v>
      </c>
      <c r="BL177" s="19">
        <f t="shared" si="134"/>
        <v>0</v>
      </c>
      <c r="BM177" s="19">
        <f t="shared" si="162"/>
        <v>0</v>
      </c>
      <c r="BN177" s="19">
        <f t="shared" si="163"/>
        <v>0</v>
      </c>
      <c r="BO177" s="63">
        <f t="shared" si="144"/>
        <v>0</v>
      </c>
      <c r="BP177" s="62">
        <f>+$N$135</f>
        <v>45413</v>
      </c>
      <c r="BQ177" s="19">
        <f t="shared" si="135"/>
        <v>0</v>
      </c>
      <c r="BR177" s="19">
        <f t="shared" si="135"/>
        <v>0</v>
      </c>
      <c r="BS177" s="19">
        <f t="shared" si="164"/>
        <v>0</v>
      </c>
      <c r="BT177" s="19">
        <f t="shared" si="165"/>
        <v>0</v>
      </c>
      <c r="BU177" s="63">
        <f t="shared" si="145"/>
        <v>0</v>
      </c>
    </row>
    <row r="178" spans="3:73" x14ac:dyDescent="0.25">
      <c r="C178" s="73"/>
      <c r="D178" s="74"/>
      <c r="E178" s="74"/>
      <c r="F178" s="74"/>
      <c r="G178" s="74"/>
      <c r="H178" s="74"/>
      <c r="I178" s="74"/>
      <c r="J178" s="74"/>
      <c r="K178" s="74"/>
      <c r="L178" s="74"/>
      <c r="N178" s="62">
        <f>+$N$136</f>
        <v>45444</v>
      </c>
      <c r="O178" s="19">
        <f t="shared" si="126"/>
        <v>0</v>
      </c>
      <c r="P178" s="19">
        <f t="shared" si="126"/>
        <v>0</v>
      </c>
      <c r="Q178" s="19">
        <f t="shared" si="146"/>
        <v>0</v>
      </c>
      <c r="R178" s="19">
        <f t="shared" si="147"/>
        <v>0</v>
      </c>
      <c r="S178" s="63">
        <f t="shared" si="136"/>
        <v>0</v>
      </c>
      <c r="T178" s="62">
        <f>+$N$136</f>
        <v>45444</v>
      </c>
      <c r="U178" s="19">
        <f t="shared" si="127"/>
        <v>0</v>
      </c>
      <c r="V178" s="19">
        <f t="shared" si="127"/>
        <v>0</v>
      </c>
      <c r="W178" s="19">
        <f t="shared" si="148"/>
        <v>0</v>
      </c>
      <c r="X178" s="19">
        <f t="shared" si="149"/>
        <v>0</v>
      </c>
      <c r="Y178" s="63">
        <f t="shared" si="137"/>
        <v>0</v>
      </c>
      <c r="Z178" s="62">
        <f>+$N$136</f>
        <v>45444</v>
      </c>
      <c r="AA178" s="19">
        <f t="shared" si="128"/>
        <v>0</v>
      </c>
      <c r="AB178" s="19">
        <f t="shared" si="128"/>
        <v>0</v>
      </c>
      <c r="AC178" s="19">
        <f t="shared" si="150"/>
        <v>0</v>
      </c>
      <c r="AD178" s="19">
        <f t="shared" si="151"/>
        <v>0</v>
      </c>
      <c r="AE178" s="63">
        <f t="shared" si="138"/>
        <v>0</v>
      </c>
      <c r="AF178" s="62">
        <f>+$N$136</f>
        <v>45444</v>
      </c>
      <c r="AG178" s="19">
        <f t="shared" si="129"/>
        <v>0</v>
      </c>
      <c r="AH178" s="19">
        <f t="shared" si="129"/>
        <v>0</v>
      </c>
      <c r="AI178" s="19">
        <f t="shared" si="152"/>
        <v>0</v>
      </c>
      <c r="AJ178" s="19">
        <f t="shared" si="153"/>
        <v>0</v>
      </c>
      <c r="AK178" s="63">
        <f t="shared" si="139"/>
        <v>0</v>
      </c>
      <c r="AL178" s="62">
        <f>+$N$136</f>
        <v>45444</v>
      </c>
      <c r="AM178" s="19">
        <f t="shared" si="130"/>
        <v>0</v>
      </c>
      <c r="AN178" s="19">
        <f t="shared" si="130"/>
        <v>0</v>
      </c>
      <c r="AO178" s="19">
        <f t="shared" si="154"/>
        <v>0</v>
      </c>
      <c r="AP178" s="19">
        <f t="shared" si="155"/>
        <v>0</v>
      </c>
      <c r="AQ178" s="63">
        <f t="shared" si="140"/>
        <v>0</v>
      </c>
      <c r="AR178" s="62">
        <f>+$N$136</f>
        <v>45444</v>
      </c>
      <c r="AS178" s="19">
        <f t="shared" si="131"/>
        <v>0</v>
      </c>
      <c r="AT178" s="19">
        <f t="shared" si="131"/>
        <v>0</v>
      </c>
      <c r="AU178" s="19">
        <f t="shared" si="156"/>
        <v>0</v>
      </c>
      <c r="AV178" s="19">
        <f t="shared" si="157"/>
        <v>0</v>
      </c>
      <c r="AW178" s="63">
        <f t="shared" si="141"/>
        <v>0</v>
      </c>
      <c r="AX178" s="62">
        <f>+$N$136</f>
        <v>45444</v>
      </c>
      <c r="AY178" s="19">
        <f t="shared" si="132"/>
        <v>0</v>
      </c>
      <c r="AZ178" s="19">
        <f t="shared" si="132"/>
        <v>0</v>
      </c>
      <c r="BA178" s="19">
        <f t="shared" si="158"/>
        <v>0</v>
      </c>
      <c r="BB178" s="19">
        <f t="shared" si="159"/>
        <v>0</v>
      </c>
      <c r="BC178" s="63">
        <f t="shared" si="142"/>
        <v>0</v>
      </c>
      <c r="BD178" s="62">
        <f>+$N$136</f>
        <v>45444</v>
      </c>
      <c r="BE178" s="19">
        <f t="shared" si="133"/>
        <v>0</v>
      </c>
      <c r="BF178" s="19">
        <f t="shared" si="133"/>
        <v>0</v>
      </c>
      <c r="BG178" s="19">
        <f t="shared" si="160"/>
        <v>0</v>
      </c>
      <c r="BH178" s="19">
        <f t="shared" si="161"/>
        <v>0</v>
      </c>
      <c r="BI178" s="63">
        <f t="shared" si="143"/>
        <v>0</v>
      </c>
      <c r="BJ178" s="62">
        <f>+$N$136</f>
        <v>45444</v>
      </c>
      <c r="BK178" s="19">
        <f t="shared" si="134"/>
        <v>0</v>
      </c>
      <c r="BL178" s="19">
        <f t="shared" si="134"/>
        <v>0</v>
      </c>
      <c r="BM178" s="19">
        <f t="shared" si="162"/>
        <v>0</v>
      </c>
      <c r="BN178" s="19">
        <f t="shared" si="163"/>
        <v>0</v>
      </c>
      <c r="BO178" s="63">
        <f t="shared" si="144"/>
        <v>0</v>
      </c>
      <c r="BP178" s="62">
        <f>+$N$136</f>
        <v>45444</v>
      </c>
      <c r="BQ178" s="19">
        <f t="shared" si="135"/>
        <v>0</v>
      </c>
      <c r="BR178" s="19">
        <f t="shared" si="135"/>
        <v>0</v>
      </c>
      <c r="BS178" s="19">
        <f t="shared" si="164"/>
        <v>0</v>
      </c>
      <c r="BT178" s="19">
        <f t="shared" si="165"/>
        <v>0</v>
      </c>
      <c r="BU178" s="63">
        <f t="shared" si="145"/>
        <v>0</v>
      </c>
    </row>
    <row r="179" spans="3:73" x14ac:dyDescent="0.25">
      <c r="C179" s="73"/>
      <c r="D179" s="74"/>
      <c r="E179" s="74"/>
      <c r="F179" s="74"/>
      <c r="G179" s="74"/>
      <c r="H179" s="74"/>
      <c r="I179" s="74"/>
      <c r="J179" s="74"/>
      <c r="K179" s="74"/>
      <c r="L179" s="74"/>
      <c r="N179" s="62">
        <f>+$N$137</f>
        <v>45474</v>
      </c>
      <c r="O179" s="19">
        <f t="shared" si="126"/>
        <v>0</v>
      </c>
      <c r="P179" s="19">
        <f t="shared" si="126"/>
        <v>0</v>
      </c>
      <c r="Q179" s="19">
        <f t="shared" si="146"/>
        <v>0</v>
      </c>
      <c r="R179" s="19">
        <f t="shared" si="147"/>
        <v>0</v>
      </c>
      <c r="S179" s="63">
        <f t="shared" si="136"/>
        <v>0</v>
      </c>
      <c r="T179" s="62">
        <f>+$N$137</f>
        <v>45474</v>
      </c>
      <c r="U179" s="19">
        <f t="shared" si="127"/>
        <v>0</v>
      </c>
      <c r="V179" s="19">
        <f t="shared" si="127"/>
        <v>0</v>
      </c>
      <c r="W179" s="19">
        <f t="shared" si="148"/>
        <v>0</v>
      </c>
      <c r="X179" s="19">
        <f t="shared" si="149"/>
        <v>0</v>
      </c>
      <c r="Y179" s="63">
        <f t="shared" si="137"/>
        <v>0</v>
      </c>
      <c r="Z179" s="62">
        <f>+$N$137</f>
        <v>45474</v>
      </c>
      <c r="AA179" s="19">
        <f t="shared" si="128"/>
        <v>0</v>
      </c>
      <c r="AB179" s="19">
        <f t="shared" si="128"/>
        <v>0</v>
      </c>
      <c r="AC179" s="19">
        <f t="shared" si="150"/>
        <v>0</v>
      </c>
      <c r="AD179" s="19">
        <f t="shared" si="151"/>
        <v>0</v>
      </c>
      <c r="AE179" s="63">
        <f t="shared" si="138"/>
        <v>0</v>
      </c>
      <c r="AF179" s="62">
        <f>+$N$137</f>
        <v>45474</v>
      </c>
      <c r="AG179" s="19">
        <f t="shared" si="129"/>
        <v>0</v>
      </c>
      <c r="AH179" s="19">
        <f t="shared" si="129"/>
        <v>0</v>
      </c>
      <c r="AI179" s="19">
        <f t="shared" si="152"/>
        <v>0</v>
      </c>
      <c r="AJ179" s="19">
        <f t="shared" si="153"/>
        <v>0</v>
      </c>
      <c r="AK179" s="63">
        <f t="shared" si="139"/>
        <v>0</v>
      </c>
      <c r="AL179" s="62">
        <f>+$N$137</f>
        <v>45474</v>
      </c>
      <c r="AM179" s="19">
        <f t="shared" si="130"/>
        <v>0</v>
      </c>
      <c r="AN179" s="19">
        <f t="shared" si="130"/>
        <v>0</v>
      </c>
      <c r="AO179" s="19">
        <f t="shared" si="154"/>
        <v>0</v>
      </c>
      <c r="AP179" s="19">
        <f t="shared" si="155"/>
        <v>0</v>
      </c>
      <c r="AQ179" s="63">
        <f t="shared" si="140"/>
        <v>0</v>
      </c>
      <c r="AR179" s="62">
        <f>+$N$137</f>
        <v>45474</v>
      </c>
      <c r="AS179" s="19">
        <f t="shared" si="131"/>
        <v>0</v>
      </c>
      <c r="AT179" s="19">
        <f t="shared" si="131"/>
        <v>0</v>
      </c>
      <c r="AU179" s="19">
        <f t="shared" si="156"/>
        <v>0</v>
      </c>
      <c r="AV179" s="19">
        <f t="shared" si="157"/>
        <v>0</v>
      </c>
      <c r="AW179" s="63">
        <f t="shared" si="141"/>
        <v>0</v>
      </c>
      <c r="AX179" s="62">
        <f>+$N$137</f>
        <v>45474</v>
      </c>
      <c r="AY179" s="19">
        <f t="shared" si="132"/>
        <v>0</v>
      </c>
      <c r="AZ179" s="19">
        <f t="shared" si="132"/>
        <v>0</v>
      </c>
      <c r="BA179" s="19">
        <f t="shared" si="158"/>
        <v>0</v>
      </c>
      <c r="BB179" s="19">
        <f t="shared" si="159"/>
        <v>0</v>
      </c>
      <c r="BC179" s="63">
        <f t="shared" si="142"/>
        <v>0</v>
      </c>
      <c r="BD179" s="62">
        <f>+$N$137</f>
        <v>45474</v>
      </c>
      <c r="BE179" s="19">
        <f t="shared" si="133"/>
        <v>0</v>
      </c>
      <c r="BF179" s="19">
        <f t="shared" si="133"/>
        <v>0</v>
      </c>
      <c r="BG179" s="19">
        <f t="shared" si="160"/>
        <v>0</v>
      </c>
      <c r="BH179" s="19">
        <f t="shared" si="161"/>
        <v>0</v>
      </c>
      <c r="BI179" s="63">
        <f t="shared" si="143"/>
        <v>0</v>
      </c>
      <c r="BJ179" s="62">
        <f>+$N$137</f>
        <v>45474</v>
      </c>
      <c r="BK179" s="19">
        <f t="shared" si="134"/>
        <v>0</v>
      </c>
      <c r="BL179" s="19">
        <f t="shared" si="134"/>
        <v>0</v>
      </c>
      <c r="BM179" s="19">
        <f t="shared" si="162"/>
        <v>0</v>
      </c>
      <c r="BN179" s="19">
        <f t="shared" si="163"/>
        <v>0</v>
      </c>
      <c r="BO179" s="63">
        <f t="shared" si="144"/>
        <v>0</v>
      </c>
      <c r="BP179" s="62">
        <f>+$N$137</f>
        <v>45474</v>
      </c>
      <c r="BQ179" s="19">
        <f t="shared" si="135"/>
        <v>0</v>
      </c>
      <c r="BR179" s="19">
        <f t="shared" si="135"/>
        <v>0</v>
      </c>
      <c r="BS179" s="19">
        <f t="shared" si="164"/>
        <v>0</v>
      </c>
      <c r="BT179" s="19">
        <f t="shared" si="165"/>
        <v>0</v>
      </c>
      <c r="BU179" s="63">
        <f t="shared" si="145"/>
        <v>0</v>
      </c>
    </row>
    <row r="180" spans="3:73" x14ac:dyDescent="0.25">
      <c r="C180" s="73"/>
      <c r="D180" s="74"/>
      <c r="E180" s="74"/>
      <c r="F180" s="74"/>
      <c r="G180" s="74"/>
      <c r="H180" s="74"/>
      <c r="I180" s="74"/>
      <c r="J180" s="74"/>
      <c r="K180" s="74"/>
      <c r="L180" s="74"/>
      <c r="N180" s="62">
        <f>+$N$138</f>
        <v>45505</v>
      </c>
      <c r="O180" s="19">
        <f t="shared" si="126"/>
        <v>0</v>
      </c>
      <c r="P180" s="19">
        <f t="shared" si="126"/>
        <v>0</v>
      </c>
      <c r="Q180" s="19">
        <f t="shared" si="146"/>
        <v>0</v>
      </c>
      <c r="R180" s="19">
        <f t="shared" si="147"/>
        <v>0</v>
      </c>
      <c r="S180" s="63">
        <f t="shared" si="136"/>
        <v>0</v>
      </c>
      <c r="T180" s="62">
        <f>+$N$138</f>
        <v>45505</v>
      </c>
      <c r="U180" s="19">
        <f t="shared" si="127"/>
        <v>0</v>
      </c>
      <c r="V180" s="19">
        <f t="shared" si="127"/>
        <v>0</v>
      </c>
      <c r="W180" s="19">
        <f t="shared" si="148"/>
        <v>0</v>
      </c>
      <c r="X180" s="19">
        <f t="shared" si="149"/>
        <v>0</v>
      </c>
      <c r="Y180" s="63">
        <f t="shared" si="137"/>
        <v>0</v>
      </c>
      <c r="Z180" s="62">
        <f>+$N$138</f>
        <v>45505</v>
      </c>
      <c r="AA180" s="19">
        <f t="shared" si="128"/>
        <v>0</v>
      </c>
      <c r="AB180" s="19">
        <f t="shared" si="128"/>
        <v>0</v>
      </c>
      <c r="AC180" s="19">
        <f t="shared" si="150"/>
        <v>0</v>
      </c>
      <c r="AD180" s="19">
        <f t="shared" si="151"/>
        <v>0</v>
      </c>
      <c r="AE180" s="63">
        <f t="shared" si="138"/>
        <v>0</v>
      </c>
      <c r="AF180" s="62">
        <f>+$N$138</f>
        <v>45505</v>
      </c>
      <c r="AG180" s="19">
        <f t="shared" si="129"/>
        <v>0</v>
      </c>
      <c r="AH180" s="19">
        <f t="shared" si="129"/>
        <v>0</v>
      </c>
      <c r="AI180" s="19">
        <f t="shared" si="152"/>
        <v>0</v>
      </c>
      <c r="AJ180" s="19">
        <f t="shared" si="153"/>
        <v>0</v>
      </c>
      <c r="AK180" s="63">
        <f t="shared" si="139"/>
        <v>0</v>
      </c>
      <c r="AL180" s="62">
        <f>+$N$138</f>
        <v>45505</v>
      </c>
      <c r="AM180" s="19">
        <f t="shared" si="130"/>
        <v>0</v>
      </c>
      <c r="AN180" s="19">
        <f t="shared" si="130"/>
        <v>0</v>
      </c>
      <c r="AO180" s="19">
        <f t="shared" si="154"/>
        <v>0</v>
      </c>
      <c r="AP180" s="19">
        <f t="shared" si="155"/>
        <v>0</v>
      </c>
      <c r="AQ180" s="63">
        <f t="shared" si="140"/>
        <v>0</v>
      </c>
      <c r="AR180" s="62">
        <f>+$N$138</f>
        <v>45505</v>
      </c>
      <c r="AS180" s="19">
        <f t="shared" si="131"/>
        <v>0</v>
      </c>
      <c r="AT180" s="19">
        <f t="shared" si="131"/>
        <v>0</v>
      </c>
      <c r="AU180" s="19">
        <f t="shared" si="156"/>
        <v>0</v>
      </c>
      <c r="AV180" s="19">
        <f t="shared" si="157"/>
        <v>0</v>
      </c>
      <c r="AW180" s="63">
        <f t="shared" si="141"/>
        <v>0</v>
      </c>
      <c r="AX180" s="62">
        <f>+$N$138</f>
        <v>45505</v>
      </c>
      <c r="AY180" s="19">
        <f t="shared" si="132"/>
        <v>0</v>
      </c>
      <c r="AZ180" s="19">
        <f t="shared" si="132"/>
        <v>0</v>
      </c>
      <c r="BA180" s="19">
        <f t="shared" si="158"/>
        <v>0</v>
      </c>
      <c r="BB180" s="19">
        <f t="shared" si="159"/>
        <v>0</v>
      </c>
      <c r="BC180" s="63">
        <f t="shared" si="142"/>
        <v>0</v>
      </c>
      <c r="BD180" s="62">
        <f>+$N$138</f>
        <v>45505</v>
      </c>
      <c r="BE180" s="19">
        <f t="shared" si="133"/>
        <v>0</v>
      </c>
      <c r="BF180" s="19">
        <f t="shared" si="133"/>
        <v>0</v>
      </c>
      <c r="BG180" s="19">
        <f t="shared" si="160"/>
        <v>0</v>
      </c>
      <c r="BH180" s="19">
        <f t="shared" si="161"/>
        <v>0</v>
      </c>
      <c r="BI180" s="63">
        <f t="shared" si="143"/>
        <v>0</v>
      </c>
      <c r="BJ180" s="62">
        <f>+$N$138</f>
        <v>45505</v>
      </c>
      <c r="BK180" s="19">
        <f t="shared" si="134"/>
        <v>0</v>
      </c>
      <c r="BL180" s="19">
        <f t="shared" si="134"/>
        <v>0</v>
      </c>
      <c r="BM180" s="19">
        <f t="shared" si="162"/>
        <v>0</v>
      </c>
      <c r="BN180" s="19">
        <f t="shared" si="163"/>
        <v>0</v>
      </c>
      <c r="BO180" s="63">
        <f t="shared" si="144"/>
        <v>0</v>
      </c>
      <c r="BP180" s="62">
        <f>+$N$138</f>
        <v>45505</v>
      </c>
      <c r="BQ180" s="19">
        <f t="shared" si="135"/>
        <v>0</v>
      </c>
      <c r="BR180" s="19">
        <f t="shared" si="135"/>
        <v>0</v>
      </c>
      <c r="BS180" s="19">
        <f t="shared" si="164"/>
        <v>0</v>
      </c>
      <c r="BT180" s="19">
        <f t="shared" si="165"/>
        <v>0</v>
      </c>
      <c r="BU180" s="63">
        <f t="shared" si="145"/>
        <v>0</v>
      </c>
    </row>
    <row r="181" spans="3:73" x14ac:dyDescent="0.25">
      <c r="C181" s="73"/>
      <c r="D181" s="74"/>
      <c r="E181" s="74"/>
      <c r="F181" s="74"/>
      <c r="G181" s="74"/>
      <c r="H181" s="74"/>
      <c r="I181" s="74"/>
      <c r="J181" s="74"/>
      <c r="K181" s="74"/>
      <c r="L181" s="74"/>
      <c r="N181" s="62">
        <f>+$N$139</f>
        <v>45536</v>
      </c>
      <c r="O181" s="19">
        <f t="shared" si="126"/>
        <v>0</v>
      </c>
      <c r="P181" s="19">
        <f t="shared" si="126"/>
        <v>0</v>
      </c>
      <c r="Q181" s="19">
        <f>+Q180+O181</f>
        <v>0</v>
      </c>
      <c r="R181" s="19">
        <f t="shared" si="147"/>
        <v>0</v>
      </c>
      <c r="S181" s="63">
        <f t="shared" si="136"/>
        <v>0</v>
      </c>
      <c r="T181" s="62">
        <f>+$N$139</f>
        <v>45536</v>
      </c>
      <c r="U181" s="19">
        <f t="shared" si="127"/>
        <v>0</v>
      </c>
      <c r="V181" s="19">
        <f t="shared" si="127"/>
        <v>0</v>
      </c>
      <c r="W181" s="19">
        <f>+W180+U181</f>
        <v>0</v>
      </c>
      <c r="X181" s="19">
        <f t="shared" si="149"/>
        <v>0</v>
      </c>
      <c r="Y181" s="63">
        <f t="shared" si="137"/>
        <v>0</v>
      </c>
      <c r="Z181" s="62">
        <f>+$N$139</f>
        <v>45536</v>
      </c>
      <c r="AA181" s="19">
        <f t="shared" si="128"/>
        <v>0</v>
      </c>
      <c r="AB181" s="19">
        <f t="shared" si="128"/>
        <v>0</v>
      </c>
      <c r="AC181" s="19">
        <f>+AC180+AA181</f>
        <v>0</v>
      </c>
      <c r="AD181" s="19">
        <f t="shared" si="151"/>
        <v>0</v>
      </c>
      <c r="AE181" s="63">
        <f t="shared" si="138"/>
        <v>0</v>
      </c>
      <c r="AF181" s="62">
        <f>+$N$139</f>
        <v>45536</v>
      </c>
      <c r="AG181" s="19">
        <f t="shared" si="129"/>
        <v>0</v>
      </c>
      <c r="AH181" s="19">
        <f t="shared" si="129"/>
        <v>0</v>
      </c>
      <c r="AI181" s="19">
        <f>+AI180+AG181</f>
        <v>0</v>
      </c>
      <c r="AJ181" s="19">
        <f t="shared" si="153"/>
        <v>0</v>
      </c>
      <c r="AK181" s="63">
        <f t="shared" si="139"/>
        <v>0</v>
      </c>
      <c r="AL181" s="62">
        <f>+$N$139</f>
        <v>45536</v>
      </c>
      <c r="AM181" s="19">
        <f t="shared" si="130"/>
        <v>0</v>
      </c>
      <c r="AN181" s="19">
        <f t="shared" si="130"/>
        <v>0</v>
      </c>
      <c r="AO181" s="19">
        <f>+AO180+AM181</f>
        <v>0</v>
      </c>
      <c r="AP181" s="19">
        <f t="shared" si="155"/>
        <v>0</v>
      </c>
      <c r="AQ181" s="63">
        <f t="shared" si="140"/>
        <v>0</v>
      </c>
      <c r="AR181" s="62">
        <f>+$N$139</f>
        <v>45536</v>
      </c>
      <c r="AS181" s="19">
        <f t="shared" si="131"/>
        <v>0</v>
      </c>
      <c r="AT181" s="19">
        <f t="shared" si="131"/>
        <v>0</v>
      </c>
      <c r="AU181" s="19">
        <f>+AU180+AS181</f>
        <v>0</v>
      </c>
      <c r="AV181" s="19">
        <f t="shared" si="157"/>
        <v>0</v>
      </c>
      <c r="AW181" s="63">
        <f t="shared" si="141"/>
        <v>0</v>
      </c>
      <c r="AX181" s="62">
        <f>+$N$139</f>
        <v>45536</v>
      </c>
      <c r="AY181" s="19">
        <f t="shared" si="132"/>
        <v>0</v>
      </c>
      <c r="AZ181" s="19">
        <f t="shared" si="132"/>
        <v>0</v>
      </c>
      <c r="BA181" s="19">
        <f>+BA180+AY181</f>
        <v>0</v>
      </c>
      <c r="BB181" s="19">
        <f t="shared" si="159"/>
        <v>0</v>
      </c>
      <c r="BC181" s="63">
        <f t="shared" si="142"/>
        <v>0</v>
      </c>
      <c r="BD181" s="62">
        <f>+$N$139</f>
        <v>45536</v>
      </c>
      <c r="BE181" s="19">
        <f t="shared" si="133"/>
        <v>0</v>
      </c>
      <c r="BF181" s="19">
        <f t="shared" si="133"/>
        <v>0</v>
      </c>
      <c r="BG181" s="19">
        <f>+BG180+BE181</f>
        <v>0</v>
      </c>
      <c r="BH181" s="19">
        <f t="shared" si="161"/>
        <v>0</v>
      </c>
      <c r="BI181" s="63">
        <f t="shared" si="143"/>
        <v>0</v>
      </c>
      <c r="BJ181" s="62">
        <f>+$N$139</f>
        <v>45536</v>
      </c>
      <c r="BK181" s="19">
        <f t="shared" si="134"/>
        <v>0</v>
      </c>
      <c r="BL181" s="19">
        <f t="shared" si="134"/>
        <v>0</v>
      </c>
      <c r="BM181" s="19">
        <f>+BM180+BK181</f>
        <v>0</v>
      </c>
      <c r="BN181" s="19">
        <f t="shared" si="163"/>
        <v>0</v>
      </c>
      <c r="BO181" s="63">
        <f t="shared" si="144"/>
        <v>0</v>
      </c>
      <c r="BP181" s="62">
        <f>+$N$139</f>
        <v>45536</v>
      </c>
      <c r="BQ181" s="19">
        <f t="shared" si="135"/>
        <v>0</v>
      </c>
      <c r="BR181" s="19">
        <f t="shared" si="135"/>
        <v>0</v>
      </c>
      <c r="BS181" s="19">
        <f>+BS180+BQ181</f>
        <v>0</v>
      </c>
      <c r="BT181" s="19">
        <f t="shared" si="165"/>
        <v>0</v>
      </c>
      <c r="BU181" s="63">
        <f t="shared" si="145"/>
        <v>0</v>
      </c>
    </row>
    <row r="182" spans="3:73" x14ac:dyDescent="0.25">
      <c r="C182" s="73"/>
      <c r="D182" s="74"/>
      <c r="E182" s="74"/>
      <c r="F182" s="74"/>
      <c r="G182" s="74"/>
      <c r="H182" s="74"/>
      <c r="I182" s="74"/>
      <c r="J182" s="74"/>
      <c r="K182" s="74"/>
      <c r="L182" s="74"/>
      <c r="N182" s="62">
        <f>+$N$140</f>
        <v>45566</v>
      </c>
      <c r="O182" s="19">
        <f t="shared" si="126"/>
        <v>0</v>
      </c>
      <c r="P182" s="19">
        <f t="shared" si="126"/>
        <v>0</v>
      </c>
      <c r="Q182" s="19"/>
      <c r="R182" s="19"/>
      <c r="S182" s="63">
        <f t="shared" si="136"/>
        <v>0</v>
      </c>
      <c r="T182" s="62">
        <f>+$N$140</f>
        <v>45566</v>
      </c>
      <c r="U182" s="19">
        <f t="shared" si="127"/>
        <v>0</v>
      </c>
      <c r="V182" s="19">
        <f t="shared" si="127"/>
        <v>0</v>
      </c>
      <c r="W182" s="19"/>
      <c r="X182" s="19"/>
      <c r="Y182" s="63">
        <f t="shared" si="137"/>
        <v>0</v>
      </c>
      <c r="Z182" s="62">
        <f>+$N$140</f>
        <v>45566</v>
      </c>
      <c r="AA182" s="19">
        <f t="shared" si="128"/>
        <v>0</v>
      </c>
      <c r="AB182" s="19">
        <f t="shared" si="128"/>
        <v>0</v>
      </c>
      <c r="AC182" s="19"/>
      <c r="AD182" s="19"/>
      <c r="AE182" s="63">
        <f t="shared" si="138"/>
        <v>0</v>
      </c>
      <c r="AF182" s="62">
        <f>+$N$140</f>
        <v>45566</v>
      </c>
      <c r="AG182" s="19">
        <f t="shared" si="129"/>
        <v>0</v>
      </c>
      <c r="AH182" s="19">
        <f t="shared" si="129"/>
        <v>0</v>
      </c>
      <c r="AI182" s="19"/>
      <c r="AJ182" s="19"/>
      <c r="AK182" s="63">
        <f t="shared" si="139"/>
        <v>0</v>
      </c>
      <c r="AL182" s="62">
        <f>+$N$140</f>
        <v>45566</v>
      </c>
      <c r="AM182" s="19">
        <f t="shared" si="130"/>
        <v>0</v>
      </c>
      <c r="AN182" s="19">
        <f t="shared" si="130"/>
        <v>0</v>
      </c>
      <c r="AO182" s="19"/>
      <c r="AP182" s="19"/>
      <c r="AQ182" s="63">
        <f t="shared" si="140"/>
        <v>0</v>
      </c>
      <c r="AR182" s="62">
        <f>+$N$140</f>
        <v>45566</v>
      </c>
      <c r="AS182" s="19">
        <f t="shared" si="131"/>
        <v>0</v>
      </c>
      <c r="AT182" s="19">
        <f t="shared" si="131"/>
        <v>0</v>
      </c>
      <c r="AU182" s="19"/>
      <c r="AV182" s="19"/>
      <c r="AW182" s="63">
        <f t="shared" si="141"/>
        <v>0</v>
      </c>
      <c r="AX182" s="62">
        <f>+$N$140</f>
        <v>45566</v>
      </c>
      <c r="AY182" s="19">
        <f t="shared" si="132"/>
        <v>0</v>
      </c>
      <c r="AZ182" s="19">
        <f t="shared" si="132"/>
        <v>0</v>
      </c>
      <c r="BA182" s="19"/>
      <c r="BB182" s="19"/>
      <c r="BC182" s="63">
        <f t="shared" si="142"/>
        <v>0</v>
      </c>
      <c r="BD182" s="62">
        <f>+$N$140</f>
        <v>45566</v>
      </c>
      <c r="BE182" s="19">
        <f t="shared" si="133"/>
        <v>0</v>
      </c>
      <c r="BF182" s="19">
        <f t="shared" si="133"/>
        <v>0</v>
      </c>
      <c r="BG182" s="19"/>
      <c r="BH182" s="19"/>
      <c r="BI182" s="63">
        <f t="shared" si="143"/>
        <v>0</v>
      </c>
      <c r="BJ182" s="62">
        <f>+$N$140</f>
        <v>45566</v>
      </c>
      <c r="BK182" s="19">
        <f t="shared" si="134"/>
        <v>0</v>
      </c>
      <c r="BL182" s="19">
        <f t="shared" si="134"/>
        <v>0</v>
      </c>
      <c r="BM182" s="19"/>
      <c r="BN182" s="19"/>
      <c r="BO182" s="63">
        <f t="shared" si="144"/>
        <v>0</v>
      </c>
      <c r="BP182" s="62">
        <f>+$N$140</f>
        <v>45566</v>
      </c>
      <c r="BQ182" s="19">
        <f t="shared" si="135"/>
        <v>0</v>
      </c>
      <c r="BR182" s="19">
        <f t="shared" si="135"/>
        <v>0</v>
      </c>
      <c r="BS182" s="19"/>
      <c r="BT182" s="19"/>
      <c r="BU182" s="63">
        <f t="shared" si="145"/>
        <v>0</v>
      </c>
    </row>
    <row r="183" spans="3:73" x14ac:dyDescent="0.25">
      <c r="C183" s="73"/>
      <c r="D183" s="74"/>
      <c r="E183" s="74"/>
      <c r="F183" s="74"/>
      <c r="G183" s="74"/>
      <c r="H183" s="74"/>
      <c r="I183" s="74"/>
      <c r="J183" s="74"/>
      <c r="K183" s="74"/>
      <c r="L183" s="74"/>
      <c r="N183" s="62">
        <f>+$N$141</f>
        <v>45597</v>
      </c>
      <c r="O183" s="19">
        <f t="shared" si="126"/>
        <v>0</v>
      </c>
      <c r="P183" s="19">
        <f t="shared" si="126"/>
        <v>0</v>
      </c>
      <c r="Q183" s="19"/>
      <c r="R183" s="19"/>
      <c r="S183" s="63">
        <f t="shared" si="136"/>
        <v>0</v>
      </c>
      <c r="T183" s="62">
        <f>+$N$141</f>
        <v>45597</v>
      </c>
      <c r="U183" s="19">
        <f t="shared" si="127"/>
        <v>0</v>
      </c>
      <c r="V183" s="19">
        <f t="shared" si="127"/>
        <v>0</v>
      </c>
      <c r="W183" s="19"/>
      <c r="X183" s="19"/>
      <c r="Y183" s="63">
        <f t="shared" si="137"/>
        <v>0</v>
      </c>
      <c r="Z183" s="62">
        <f>+$N$141</f>
        <v>45597</v>
      </c>
      <c r="AA183" s="19">
        <f t="shared" si="128"/>
        <v>0</v>
      </c>
      <c r="AB183" s="19">
        <f t="shared" si="128"/>
        <v>0</v>
      </c>
      <c r="AC183" s="19"/>
      <c r="AD183" s="19"/>
      <c r="AE183" s="63">
        <f t="shared" si="138"/>
        <v>0</v>
      </c>
      <c r="AF183" s="62">
        <f>+$N$141</f>
        <v>45597</v>
      </c>
      <c r="AG183" s="19">
        <f t="shared" si="129"/>
        <v>0</v>
      </c>
      <c r="AH183" s="19">
        <f t="shared" si="129"/>
        <v>0</v>
      </c>
      <c r="AI183" s="19"/>
      <c r="AJ183" s="19"/>
      <c r="AK183" s="63">
        <f t="shared" si="139"/>
        <v>0</v>
      </c>
      <c r="AL183" s="62">
        <f>+$N$141</f>
        <v>45597</v>
      </c>
      <c r="AM183" s="19">
        <f t="shared" si="130"/>
        <v>0</v>
      </c>
      <c r="AN183" s="19">
        <f t="shared" si="130"/>
        <v>0</v>
      </c>
      <c r="AO183" s="19"/>
      <c r="AP183" s="19"/>
      <c r="AQ183" s="63">
        <f t="shared" si="140"/>
        <v>0</v>
      </c>
      <c r="AR183" s="62">
        <f>+$N$141</f>
        <v>45597</v>
      </c>
      <c r="AS183" s="19">
        <f t="shared" si="131"/>
        <v>0</v>
      </c>
      <c r="AT183" s="19">
        <f t="shared" si="131"/>
        <v>0</v>
      </c>
      <c r="AU183" s="19"/>
      <c r="AV183" s="19"/>
      <c r="AW183" s="63">
        <f t="shared" si="141"/>
        <v>0</v>
      </c>
      <c r="AX183" s="62">
        <f>+$N$141</f>
        <v>45597</v>
      </c>
      <c r="AY183" s="19">
        <f t="shared" si="132"/>
        <v>0</v>
      </c>
      <c r="AZ183" s="19">
        <f t="shared" si="132"/>
        <v>0</v>
      </c>
      <c r="BA183" s="19"/>
      <c r="BB183" s="19"/>
      <c r="BC183" s="63">
        <f t="shared" si="142"/>
        <v>0</v>
      </c>
      <c r="BD183" s="62">
        <f>+$N$141</f>
        <v>45597</v>
      </c>
      <c r="BE183" s="19">
        <f t="shared" si="133"/>
        <v>0</v>
      </c>
      <c r="BF183" s="19">
        <f t="shared" si="133"/>
        <v>0</v>
      </c>
      <c r="BG183" s="19"/>
      <c r="BH183" s="19"/>
      <c r="BI183" s="63">
        <f t="shared" si="143"/>
        <v>0</v>
      </c>
      <c r="BJ183" s="62">
        <f>+$N$141</f>
        <v>45597</v>
      </c>
      <c r="BK183" s="19">
        <f t="shared" si="134"/>
        <v>0</v>
      </c>
      <c r="BL183" s="19">
        <f t="shared" si="134"/>
        <v>0</v>
      </c>
      <c r="BM183" s="19"/>
      <c r="BN183" s="19"/>
      <c r="BO183" s="63">
        <f t="shared" si="144"/>
        <v>0</v>
      </c>
      <c r="BP183" s="62">
        <f>+$N$141</f>
        <v>45597</v>
      </c>
      <c r="BQ183" s="19">
        <f t="shared" si="135"/>
        <v>0</v>
      </c>
      <c r="BR183" s="19">
        <f t="shared" si="135"/>
        <v>0</v>
      </c>
      <c r="BS183" s="19"/>
      <c r="BT183" s="19"/>
      <c r="BU183" s="63">
        <f t="shared" si="145"/>
        <v>0</v>
      </c>
    </row>
    <row r="184" spans="3:73" x14ac:dyDescent="0.25">
      <c r="C184" s="73"/>
      <c r="D184" s="74"/>
      <c r="E184" s="74"/>
      <c r="F184" s="74"/>
      <c r="G184" s="74"/>
      <c r="H184" s="74"/>
      <c r="I184" s="74"/>
      <c r="J184" s="74"/>
      <c r="K184" s="74"/>
      <c r="L184" s="74"/>
      <c r="N184" s="62">
        <f>+$N$142</f>
        <v>45627</v>
      </c>
      <c r="O184" s="19">
        <f t="shared" si="126"/>
        <v>0</v>
      </c>
      <c r="P184" s="19">
        <f t="shared" si="126"/>
        <v>0</v>
      </c>
      <c r="Q184" s="19"/>
      <c r="R184" s="19"/>
      <c r="S184" s="63">
        <f t="shared" si="136"/>
        <v>0</v>
      </c>
      <c r="T184" s="62">
        <f>+$N$142</f>
        <v>45627</v>
      </c>
      <c r="U184" s="19">
        <f t="shared" si="127"/>
        <v>0</v>
      </c>
      <c r="V184" s="19">
        <f t="shared" si="127"/>
        <v>0</v>
      </c>
      <c r="W184" s="19"/>
      <c r="X184" s="19"/>
      <c r="Y184" s="63">
        <f t="shared" si="137"/>
        <v>0</v>
      </c>
      <c r="Z184" s="62">
        <f>+$N$142</f>
        <v>45627</v>
      </c>
      <c r="AA184" s="19">
        <f t="shared" si="128"/>
        <v>0</v>
      </c>
      <c r="AB184" s="19">
        <f t="shared" si="128"/>
        <v>0</v>
      </c>
      <c r="AC184" s="19"/>
      <c r="AD184" s="19"/>
      <c r="AE184" s="63">
        <f t="shared" si="138"/>
        <v>0</v>
      </c>
      <c r="AF184" s="62">
        <f>+$N$142</f>
        <v>45627</v>
      </c>
      <c r="AG184" s="19">
        <f t="shared" si="129"/>
        <v>0</v>
      </c>
      <c r="AH184" s="19">
        <f t="shared" si="129"/>
        <v>0</v>
      </c>
      <c r="AI184" s="19"/>
      <c r="AJ184" s="19"/>
      <c r="AK184" s="63">
        <f t="shared" si="139"/>
        <v>0</v>
      </c>
      <c r="AL184" s="62">
        <f>+$N$142</f>
        <v>45627</v>
      </c>
      <c r="AM184" s="19">
        <f t="shared" si="130"/>
        <v>0</v>
      </c>
      <c r="AN184" s="19">
        <f t="shared" si="130"/>
        <v>0</v>
      </c>
      <c r="AO184" s="19"/>
      <c r="AP184" s="19"/>
      <c r="AQ184" s="63">
        <f t="shared" si="140"/>
        <v>0</v>
      </c>
      <c r="AR184" s="62">
        <f>+$N$142</f>
        <v>45627</v>
      </c>
      <c r="AS184" s="19">
        <f t="shared" si="131"/>
        <v>0</v>
      </c>
      <c r="AT184" s="19">
        <f t="shared" si="131"/>
        <v>0</v>
      </c>
      <c r="AU184" s="19"/>
      <c r="AV184" s="19"/>
      <c r="AW184" s="63">
        <f t="shared" si="141"/>
        <v>0</v>
      </c>
      <c r="AX184" s="62">
        <f>+$N$142</f>
        <v>45627</v>
      </c>
      <c r="AY184" s="19">
        <f t="shared" si="132"/>
        <v>0</v>
      </c>
      <c r="AZ184" s="19">
        <f t="shared" si="132"/>
        <v>0</v>
      </c>
      <c r="BA184" s="19"/>
      <c r="BB184" s="19"/>
      <c r="BC184" s="63">
        <f t="shared" si="142"/>
        <v>0</v>
      </c>
      <c r="BD184" s="62">
        <f>+$N$142</f>
        <v>45627</v>
      </c>
      <c r="BE184" s="19">
        <f t="shared" si="133"/>
        <v>0</v>
      </c>
      <c r="BF184" s="19">
        <f t="shared" si="133"/>
        <v>0</v>
      </c>
      <c r="BG184" s="19"/>
      <c r="BH184" s="19"/>
      <c r="BI184" s="63">
        <f t="shared" si="143"/>
        <v>0</v>
      </c>
      <c r="BJ184" s="62">
        <f>+$N$142</f>
        <v>45627</v>
      </c>
      <c r="BK184" s="19">
        <f t="shared" si="134"/>
        <v>0</v>
      </c>
      <c r="BL184" s="19">
        <f t="shared" si="134"/>
        <v>0</v>
      </c>
      <c r="BM184" s="19"/>
      <c r="BN184" s="19"/>
      <c r="BO184" s="63">
        <f t="shared" si="144"/>
        <v>0</v>
      </c>
      <c r="BP184" s="62">
        <f>+$N$142</f>
        <v>45627</v>
      </c>
      <c r="BQ184" s="19">
        <f t="shared" si="135"/>
        <v>0</v>
      </c>
      <c r="BR184" s="19">
        <f t="shared" si="135"/>
        <v>0</v>
      </c>
      <c r="BS184" s="19"/>
      <c r="BT184" s="19"/>
      <c r="BU184" s="63">
        <f t="shared" si="145"/>
        <v>0</v>
      </c>
    </row>
    <row r="185" spans="3:73" x14ac:dyDescent="0.25">
      <c r="C185" s="73"/>
      <c r="D185" s="74"/>
      <c r="E185" s="74"/>
      <c r="F185" s="74"/>
      <c r="G185" s="74"/>
      <c r="H185" s="74"/>
      <c r="I185" s="74"/>
      <c r="J185" s="74"/>
      <c r="K185" s="74"/>
      <c r="L185" s="74"/>
      <c r="N185" s="62">
        <f>+$N$143</f>
        <v>45658</v>
      </c>
      <c r="O185" s="19">
        <f t="shared" si="126"/>
        <v>0</v>
      </c>
      <c r="P185" s="19">
        <f t="shared" si="126"/>
        <v>0</v>
      </c>
      <c r="Q185" s="19"/>
      <c r="R185" s="19"/>
      <c r="S185" s="63">
        <f t="shared" si="136"/>
        <v>0</v>
      </c>
      <c r="T185" s="62">
        <f>+$N$143</f>
        <v>45658</v>
      </c>
      <c r="U185" s="19">
        <f t="shared" si="127"/>
        <v>0</v>
      </c>
      <c r="V185" s="19">
        <f t="shared" si="127"/>
        <v>0</v>
      </c>
      <c r="W185" s="19"/>
      <c r="X185" s="19"/>
      <c r="Y185" s="63">
        <f t="shared" si="137"/>
        <v>0</v>
      </c>
      <c r="Z185" s="62">
        <f>+$N$143</f>
        <v>45658</v>
      </c>
      <c r="AA185" s="19">
        <f t="shared" si="128"/>
        <v>0</v>
      </c>
      <c r="AB185" s="19">
        <f t="shared" si="128"/>
        <v>0</v>
      </c>
      <c r="AC185" s="19"/>
      <c r="AD185" s="19"/>
      <c r="AE185" s="63">
        <f t="shared" si="138"/>
        <v>0</v>
      </c>
      <c r="AF185" s="62">
        <f>+$N$143</f>
        <v>45658</v>
      </c>
      <c r="AG185" s="19">
        <f t="shared" si="129"/>
        <v>0</v>
      </c>
      <c r="AH185" s="19">
        <f t="shared" si="129"/>
        <v>0</v>
      </c>
      <c r="AI185" s="19"/>
      <c r="AJ185" s="19"/>
      <c r="AK185" s="63">
        <f t="shared" si="139"/>
        <v>0</v>
      </c>
      <c r="AL185" s="62">
        <f>+$N$143</f>
        <v>45658</v>
      </c>
      <c r="AM185" s="19">
        <f t="shared" si="130"/>
        <v>0</v>
      </c>
      <c r="AN185" s="19">
        <f t="shared" si="130"/>
        <v>0</v>
      </c>
      <c r="AO185" s="19"/>
      <c r="AP185" s="19"/>
      <c r="AQ185" s="63">
        <f t="shared" si="140"/>
        <v>0</v>
      </c>
      <c r="AR185" s="62">
        <f>+$N$143</f>
        <v>45658</v>
      </c>
      <c r="AS185" s="19">
        <f t="shared" si="131"/>
        <v>0</v>
      </c>
      <c r="AT185" s="19">
        <f t="shared" si="131"/>
        <v>0</v>
      </c>
      <c r="AU185" s="19"/>
      <c r="AV185" s="19"/>
      <c r="AW185" s="63">
        <f t="shared" si="141"/>
        <v>0</v>
      </c>
      <c r="AX185" s="62">
        <f>+$N$143</f>
        <v>45658</v>
      </c>
      <c r="AY185" s="19">
        <f t="shared" si="132"/>
        <v>0</v>
      </c>
      <c r="AZ185" s="19">
        <f t="shared" si="132"/>
        <v>0</v>
      </c>
      <c r="BA185" s="19"/>
      <c r="BB185" s="19"/>
      <c r="BC185" s="63">
        <f t="shared" si="142"/>
        <v>0</v>
      </c>
      <c r="BD185" s="62">
        <f>+$N$143</f>
        <v>45658</v>
      </c>
      <c r="BE185" s="19">
        <f t="shared" si="133"/>
        <v>0</v>
      </c>
      <c r="BF185" s="19">
        <f t="shared" si="133"/>
        <v>0</v>
      </c>
      <c r="BG185" s="19"/>
      <c r="BH185" s="19"/>
      <c r="BI185" s="63">
        <f t="shared" si="143"/>
        <v>0</v>
      </c>
      <c r="BJ185" s="62">
        <f>+$N$143</f>
        <v>45658</v>
      </c>
      <c r="BK185" s="19">
        <f t="shared" si="134"/>
        <v>0</v>
      </c>
      <c r="BL185" s="19">
        <f t="shared" si="134"/>
        <v>0</v>
      </c>
      <c r="BM185" s="19"/>
      <c r="BN185" s="19"/>
      <c r="BO185" s="63">
        <f t="shared" si="144"/>
        <v>0</v>
      </c>
      <c r="BP185" s="62">
        <f>+$N$143</f>
        <v>45658</v>
      </c>
      <c r="BQ185" s="19">
        <f t="shared" si="135"/>
        <v>0</v>
      </c>
      <c r="BR185" s="19">
        <f t="shared" si="135"/>
        <v>0</v>
      </c>
      <c r="BS185" s="19"/>
      <c r="BT185" s="19"/>
      <c r="BU185" s="63">
        <f t="shared" si="145"/>
        <v>0</v>
      </c>
    </row>
    <row r="186" spans="3:73" x14ac:dyDescent="0.25">
      <c r="C186" s="73"/>
      <c r="D186" s="74"/>
      <c r="E186" s="74"/>
      <c r="F186" s="74"/>
      <c r="G186" s="74"/>
      <c r="H186" s="74"/>
      <c r="I186" s="74"/>
      <c r="J186" s="74"/>
      <c r="K186" s="74"/>
      <c r="L186" s="74"/>
      <c r="N186" s="62">
        <f>+$N$144</f>
        <v>45689</v>
      </c>
      <c r="O186" s="19">
        <f t="shared" si="126"/>
        <v>0</v>
      </c>
      <c r="P186" s="19">
        <f t="shared" si="126"/>
        <v>0</v>
      </c>
      <c r="Q186" s="19"/>
      <c r="R186" s="19"/>
      <c r="S186" s="63">
        <f t="shared" si="136"/>
        <v>0</v>
      </c>
      <c r="T186" s="62">
        <f>+$N$144</f>
        <v>45689</v>
      </c>
      <c r="U186" s="19">
        <f t="shared" si="127"/>
        <v>0</v>
      </c>
      <c r="V186" s="19">
        <f t="shared" si="127"/>
        <v>0</v>
      </c>
      <c r="W186" s="19"/>
      <c r="X186" s="19"/>
      <c r="Y186" s="63">
        <f t="shared" si="137"/>
        <v>0</v>
      </c>
      <c r="Z186" s="62">
        <f>+$N$144</f>
        <v>45689</v>
      </c>
      <c r="AA186" s="19">
        <f t="shared" si="128"/>
        <v>0</v>
      </c>
      <c r="AB186" s="19">
        <f t="shared" si="128"/>
        <v>0</v>
      </c>
      <c r="AC186" s="19"/>
      <c r="AD186" s="19"/>
      <c r="AE186" s="63">
        <f t="shared" si="138"/>
        <v>0</v>
      </c>
      <c r="AF186" s="62">
        <f>+$N$144</f>
        <v>45689</v>
      </c>
      <c r="AG186" s="19">
        <f t="shared" si="129"/>
        <v>0</v>
      </c>
      <c r="AH186" s="19">
        <f t="shared" si="129"/>
        <v>0</v>
      </c>
      <c r="AI186" s="19"/>
      <c r="AJ186" s="19"/>
      <c r="AK186" s="63">
        <f t="shared" si="139"/>
        <v>0</v>
      </c>
      <c r="AL186" s="62">
        <f>+$N$144</f>
        <v>45689</v>
      </c>
      <c r="AM186" s="19">
        <f t="shared" si="130"/>
        <v>0</v>
      </c>
      <c r="AN186" s="19">
        <f t="shared" si="130"/>
        <v>0</v>
      </c>
      <c r="AO186" s="19"/>
      <c r="AP186" s="19"/>
      <c r="AQ186" s="63">
        <f t="shared" si="140"/>
        <v>0</v>
      </c>
      <c r="AR186" s="62">
        <f>+$N$144</f>
        <v>45689</v>
      </c>
      <c r="AS186" s="19">
        <f t="shared" si="131"/>
        <v>0</v>
      </c>
      <c r="AT186" s="19">
        <f t="shared" si="131"/>
        <v>0</v>
      </c>
      <c r="AU186" s="19"/>
      <c r="AV186" s="19"/>
      <c r="AW186" s="63">
        <f t="shared" si="141"/>
        <v>0</v>
      </c>
      <c r="AX186" s="62">
        <f>+$N$144</f>
        <v>45689</v>
      </c>
      <c r="AY186" s="19">
        <f t="shared" si="132"/>
        <v>0</v>
      </c>
      <c r="AZ186" s="19">
        <f t="shared" si="132"/>
        <v>0</v>
      </c>
      <c r="BA186" s="19"/>
      <c r="BB186" s="19"/>
      <c r="BC186" s="63">
        <f t="shared" si="142"/>
        <v>0</v>
      </c>
      <c r="BD186" s="62">
        <f>+$N$144</f>
        <v>45689</v>
      </c>
      <c r="BE186" s="19">
        <f t="shared" si="133"/>
        <v>0</v>
      </c>
      <c r="BF186" s="19">
        <f t="shared" si="133"/>
        <v>0</v>
      </c>
      <c r="BG186" s="19"/>
      <c r="BH186" s="19"/>
      <c r="BI186" s="63">
        <f t="shared" si="143"/>
        <v>0</v>
      </c>
      <c r="BJ186" s="62">
        <f>+$N$144</f>
        <v>45689</v>
      </c>
      <c r="BK186" s="19">
        <f t="shared" si="134"/>
        <v>0</v>
      </c>
      <c r="BL186" s="19">
        <f t="shared" si="134"/>
        <v>0</v>
      </c>
      <c r="BM186" s="19"/>
      <c r="BN186" s="19"/>
      <c r="BO186" s="63">
        <f t="shared" si="144"/>
        <v>0</v>
      </c>
      <c r="BP186" s="62">
        <f>+$N$144</f>
        <v>45689</v>
      </c>
      <c r="BQ186" s="19">
        <f t="shared" si="135"/>
        <v>0</v>
      </c>
      <c r="BR186" s="19">
        <f t="shared" si="135"/>
        <v>0</v>
      </c>
      <c r="BS186" s="19"/>
      <c r="BT186" s="19"/>
      <c r="BU186" s="63">
        <f t="shared" si="145"/>
        <v>0</v>
      </c>
    </row>
    <row r="187" spans="3:73" x14ac:dyDescent="0.25">
      <c r="C187" s="73"/>
      <c r="D187" s="74"/>
      <c r="E187" s="74"/>
      <c r="F187" s="74"/>
      <c r="G187" s="74"/>
      <c r="H187" s="74"/>
      <c r="I187" s="74"/>
      <c r="J187" s="74"/>
      <c r="K187" s="74"/>
      <c r="L187" s="74"/>
      <c r="N187" s="62">
        <f>+$N$145</f>
        <v>45717</v>
      </c>
      <c r="O187" s="19">
        <f t="shared" si="126"/>
        <v>0</v>
      </c>
      <c r="P187" s="19">
        <f t="shared" si="126"/>
        <v>0</v>
      </c>
      <c r="Q187" s="19"/>
      <c r="R187" s="19"/>
      <c r="S187" s="63">
        <f t="shared" si="136"/>
        <v>0</v>
      </c>
      <c r="T187" s="62">
        <f>+$N$145</f>
        <v>45717</v>
      </c>
      <c r="U187" s="19">
        <f t="shared" si="127"/>
        <v>0</v>
      </c>
      <c r="V187" s="19">
        <f t="shared" si="127"/>
        <v>0</v>
      </c>
      <c r="W187" s="19"/>
      <c r="X187" s="19"/>
      <c r="Y187" s="63">
        <f t="shared" si="137"/>
        <v>0</v>
      </c>
      <c r="Z187" s="62">
        <f>+$N$145</f>
        <v>45717</v>
      </c>
      <c r="AA187" s="19">
        <f t="shared" si="128"/>
        <v>0</v>
      </c>
      <c r="AB187" s="19">
        <f t="shared" si="128"/>
        <v>0</v>
      </c>
      <c r="AC187" s="19"/>
      <c r="AD187" s="19"/>
      <c r="AE187" s="63">
        <f t="shared" si="138"/>
        <v>0</v>
      </c>
      <c r="AF187" s="62">
        <f>+$N$145</f>
        <v>45717</v>
      </c>
      <c r="AG187" s="19">
        <f t="shared" si="129"/>
        <v>0</v>
      </c>
      <c r="AH187" s="19">
        <f t="shared" si="129"/>
        <v>0</v>
      </c>
      <c r="AI187" s="19"/>
      <c r="AJ187" s="19"/>
      <c r="AK187" s="63">
        <f t="shared" si="139"/>
        <v>0</v>
      </c>
      <c r="AL187" s="62">
        <f>+$N$145</f>
        <v>45717</v>
      </c>
      <c r="AM187" s="19">
        <f t="shared" si="130"/>
        <v>0</v>
      </c>
      <c r="AN187" s="19">
        <f t="shared" si="130"/>
        <v>0</v>
      </c>
      <c r="AO187" s="19"/>
      <c r="AP187" s="19"/>
      <c r="AQ187" s="63">
        <f t="shared" si="140"/>
        <v>0</v>
      </c>
      <c r="AR187" s="62">
        <f>+$N$145</f>
        <v>45717</v>
      </c>
      <c r="AS187" s="19">
        <f t="shared" si="131"/>
        <v>0</v>
      </c>
      <c r="AT187" s="19">
        <f t="shared" si="131"/>
        <v>0</v>
      </c>
      <c r="AU187" s="19"/>
      <c r="AV187" s="19"/>
      <c r="AW187" s="63">
        <f t="shared" si="141"/>
        <v>0</v>
      </c>
      <c r="AX187" s="62">
        <f>+$N$145</f>
        <v>45717</v>
      </c>
      <c r="AY187" s="19">
        <f t="shared" si="132"/>
        <v>0</v>
      </c>
      <c r="AZ187" s="19">
        <f t="shared" si="132"/>
        <v>0</v>
      </c>
      <c r="BA187" s="19"/>
      <c r="BB187" s="19"/>
      <c r="BC187" s="63">
        <f t="shared" si="142"/>
        <v>0</v>
      </c>
      <c r="BD187" s="62">
        <f>+$N$145</f>
        <v>45717</v>
      </c>
      <c r="BE187" s="19">
        <f t="shared" si="133"/>
        <v>0</v>
      </c>
      <c r="BF187" s="19">
        <f t="shared" si="133"/>
        <v>0</v>
      </c>
      <c r="BG187" s="19"/>
      <c r="BH187" s="19"/>
      <c r="BI187" s="63">
        <f t="shared" si="143"/>
        <v>0</v>
      </c>
      <c r="BJ187" s="62">
        <f>+$N$145</f>
        <v>45717</v>
      </c>
      <c r="BK187" s="19">
        <f t="shared" si="134"/>
        <v>0</v>
      </c>
      <c r="BL187" s="19">
        <f t="shared" si="134"/>
        <v>0</v>
      </c>
      <c r="BM187" s="19"/>
      <c r="BN187" s="19"/>
      <c r="BO187" s="63">
        <f t="shared" si="144"/>
        <v>0</v>
      </c>
      <c r="BP187" s="62">
        <f>+$N$145</f>
        <v>45717</v>
      </c>
      <c r="BQ187" s="19">
        <f t="shared" si="135"/>
        <v>0</v>
      </c>
      <c r="BR187" s="19">
        <f t="shared" si="135"/>
        <v>0</v>
      </c>
      <c r="BS187" s="19"/>
      <c r="BT187" s="19"/>
      <c r="BU187" s="63">
        <f t="shared" si="145"/>
        <v>0</v>
      </c>
    </row>
    <row r="188" spans="3:73" x14ac:dyDescent="0.25">
      <c r="C188" s="73"/>
      <c r="D188" s="74"/>
      <c r="E188" s="74"/>
      <c r="F188" s="74"/>
      <c r="G188" s="74"/>
      <c r="H188" s="74"/>
      <c r="I188" s="74"/>
      <c r="J188" s="74"/>
      <c r="K188" s="74"/>
      <c r="L188" s="74"/>
      <c r="N188" s="62">
        <f>+$N$146</f>
        <v>45748</v>
      </c>
      <c r="O188" s="19">
        <f t="shared" si="126"/>
        <v>0</v>
      </c>
      <c r="P188" s="19">
        <f t="shared" si="126"/>
        <v>0</v>
      </c>
      <c r="Q188" s="19"/>
      <c r="R188" s="19"/>
      <c r="S188" s="63">
        <f t="shared" si="136"/>
        <v>0</v>
      </c>
      <c r="T188" s="62">
        <f>+$N$146</f>
        <v>45748</v>
      </c>
      <c r="U188" s="19">
        <f t="shared" si="127"/>
        <v>0</v>
      </c>
      <c r="V188" s="19">
        <f t="shared" si="127"/>
        <v>0</v>
      </c>
      <c r="W188" s="19"/>
      <c r="X188" s="19"/>
      <c r="Y188" s="63">
        <f t="shared" si="137"/>
        <v>0</v>
      </c>
      <c r="Z188" s="62">
        <f>+$N$146</f>
        <v>45748</v>
      </c>
      <c r="AA188" s="19">
        <f t="shared" si="128"/>
        <v>0</v>
      </c>
      <c r="AB188" s="19">
        <f t="shared" si="128"/>
        <v>0</v>
      </c>
      <c r="AC188" s="19"/>
      <c r="AD188" s="19"/>
      <c r="AE188" s="63">
        <f t="shared" si="138"/>
        <v>0</v>
      </c>
      <c r="AF188" s="62">
        <f>+$N$146</f>
        <v>45748</v>
      </c>
      <c r="AG188" s="19">
        <f t="shared" si="129"/>
        <v>0</v>
      </c>
      <c r="AH188" s="19">
        <f t="shared" si="129"/>
        <v>0</v>
      </c>
      <c r="AI188" s="19"/>
      <c r="AJ188" s="19"/>
      <c r="AK188" s="63">
        <f t="shared" si="139"/>
        <v>0</v>
      </c>
      <c r="AL188" s="62">
        <f>+$N$146</f>
        <v>45748</v>
      </c>
      <c r="AM188" s="19">
        <f t="shared" si="130"/>
        <v>0</v>
      </c>
      <c r="AN188" s="19">
        <f t="shared" si="130"/>
        <v>0</v>
      </c>
      <c r="AO188" s="19"/>
      <c r="AP188" s="19"/>
      <c r="AQ188" s="63">
        <f t="shared" si="140"/>
        <v>0</v>
      </c>
      <c r="AR188" s="62">
        <f>+$N$146</f>
        <v>45748</v>
      </c>
      <c r="AS188" s="19">
        <f t="shared" si="131"/>
        <v>0</v>
      </c>
      <c r="AT188" s="19">
        <f t="shared" si="131"/>
        <v>0</v>
      </c>
      <c r="AU188" s="19"/>
      <c r="AV188" s="19"/>
      <c r="AW188" s="63">
        <f t="shared" si="141"/>
        <v>0</v>
      </c>
      <c r="AX188" s="62">
        <f>+$N$146</f>
        <v>45748</v>
      </c>
      <c r="AY188" s="19">
        <f t="shared" si="132"/>
        <v>0</v>
      </c>
      <c r="AZ188" s="19">
        <f t="shared" si="132"/>
        <v>0</v>
      </c>
      <c r="BA188" s="19"/>
      <c r="BB188" s="19"/>
      <c r="BC188" s="63">
        <f t="shared" si="142"/>
        <v>0</v>
      </c>
      <c r="BD188" s="62">
        <f>+$N$146</f>
        <v>45748</v>
      </c>
      <c r="BE188" s="19">
        <f t="shared" si="133"/>
        <v>0</v>
      </c>
      <c r="BF188" s="19">
        <f t="shared" si="133"/>
        <v>0</v>
      </c>
      <c r="BG188" s="19"/>
      <c r="BH188" s="19"/>
      <c r="BI188" s="63">
        <f t="shared" si="143"/>
        <v>0</v>
      </c>
      <c r="BJ188" s="62">
        <f>+$N$146</f>
        <v>45748</v>
      </c>
      <c r="BK188" s="19">
        <f t="shared" si="134"/>
        <v>0</v>
      </c>
      <c r="BL188" s="19">
        <f t="shared" si="134"/>
        <v>0</v>
      </c>
      <c r="BM188" s="19"/>
      <c r="BN188" s="19"/>
      <c r="BO188" s="63">
        <f t="shared" si="144"/>
        <v>0</v>
      </c>
      <c r="BP188" s="62">
        <f>+$N$146</f>
        <v>45748</v>
      </c>
      <c r="BQ188" s="19">
        <f t="shared" si="135"/>
        <v>0</v>
      </c>
      <c r="BR188" s="19">
        <f t="shared" si="135"/>
        <v>0</v>
      </c>
      <c r="BS188" s="19"/>
      <c r="BT188" s="19"/>
      <c r="BU188" s="63">
        <f t="shared" si="145"/>
        <v>0</v>
      </c>
    </row>
    <row r="189" spans="3:73" x14ac:dyDescent="0.25">
      <c r="C189" s="73"/>
      <c r="D189" s="74"/>
      <c r="E189" s="74"/>
      <c r="F189" s="74"/>
      <c r="G189" s="74"/>
      <c r="H189" s="74"/>
      <c r="I189" s="74"/>
      <c r="J189" s="74"/>
      <c r="K189" s="74"/>
      <c r="L189" s="74"/>
      <c r="N189" s="62">
        <f>+$N$147</f>
        <v>45778</v>
      </c>
      <c r="O189" s="19">
        <f t="shared" si="126"/>
        <v>0</v>
      </c>
      <c r="P189" s="19">
        <f t="shared" si="126"/>
        <v>0</v>
      </c>
      <c r="Q189" s="19"/>
      <c r="R189" s="19"/>
      <c r="S189" s="63">
        <f t="shared" si="136"/>
        <v>0</v>
      </c>
      <c r="T189" s="62">
        <f>+$N$147</f>
        <v>45778</v>
      </c>
      <c r="U189" s="19">
        <f t="shared" si="127"/>
        <v>0</v>
      </c>
      <c r="V189" s="19">
        <f t="shared" si="127"/>
        <v>0</v>
      </c>
      <c r="W189" s="19"/>
      <c r="X189" s="19"/>
      <c r="Y189" s="63">
        <f t="shared" si="137"/>
        <v>0</v>
      </c>
      <c r="Z189" s="62">
        <f>+$N$147</f>
        <v>45778</v>
      </c>
      <c r="AA189" s="19">
        <f t="shared" si="128"/>
        <v>0</v>
      </c>
      <c r="AB189" s="19">
        <f t="shared" si="128"/>
        <v>0</v>
      </c>
      <c r="AC189" s="19"/>
      <c r="AD189" s="19"/>
      <c r="AE189" s="63">
        <f t="shared" si="138"/>
        <v>0</v>
      </c>
      <c r="AF189" s="62">
        <f>+$N$147</f>
        <v>45778</v>
      </c>
      <c r="AG189" s="19">
        <f t="shared" si="129"/>
        <v>0</v>
      </c>
      <c r="AH189" s="19">
        <f t="shared" si="129"/>
        <v>0</v>
      </c>
      <c r="AI189" s="19"/>
      <c r="AJ189" s="19"/>
      <c r="AK189" s="63">
        <f t="shared" si="139"/>
        <v>0</v>
      </c>
      <c r="AL189" s="62">
        <f>+$N$147</f>
        <v>45778</v>
      </c>
      <c r="AM189" s="19">
        <f t="shared" si="130"/>
        <v>0</v>
      </c>
      <c r="AN189" s="19">
        <f t="shared" si="130"/>
        <v>0</v>
      </c>
      <c r="AO189" s="19"/>
      <c r="AP189" s="19"/>
      <c r="AQ189" s="63">
        <f t="shared" si="140"/>
        <v>0</v>
      </c>
      <c r="AR189" s="62">
        <f>+$N$147</f>
        <v>45778</v>
      </c>
      <c r="AS189" s="19">
        <f t="shared" si="131"/>
        <v>0</v>
      </c>
      <c r="AT189" s="19">
        <f t="shared" si="131"/>
        <v>0</v>
      </c>
      <c r="AU189" s="19"/>
      <c r="AV189" s="19"/>
      <c r="AW189" s="63">
        <f t="shared" si="141"/>
        <v>0</v>
      </c>
      <c r="AX189" s="62">
        <f>+$N$147</f>
        <v>45778</v>
      </c>
      <c r="AY189" s="19">
        <f t="shared" si="132"/>
        <v>0</v>
      </c>
      <c r="AZ189" s="19">
        <f t="shared" si="132"/>
        <v>0</v>
      </c>
      <c r="BA189" s="19"/>
      <c r="BB189" s="19"/>
      <c r="BC189" s="63">
        <f t="shared" si="142"/>
        <v>0</v>
      </c>
      <c r="BD189" s="62">
        <f>+$N$147</f>
        <v>45778</v>
      </c>
      <c r="BE189" s="19">
        <f t="shared" si="133"/>
        <v>0</v>
      </c>
      <c r="BF189" s="19">
        <f t="shared" si="133"/>
        <v>0</v>
      </c>
      <c r="BG189" s="19"/>
      <c r="BH189" s="19"/>
      <c r="BI189" s="63">
        <f t="shared" si="143"/>
        <v>0</v>
      </c>
      <c r="BJ189" s="62">
        <f>+$N$147</f>
        <v>45778</v>
      </c>
      <c r="BK189" s="19">
        <f t="shared" si="134"/>
        <v>0</v>
      </c>
      <c r="BL189" s="19">
        <f t="shared" si="134"/>
        <v>0</v>
      </c>
      <c r="BM189" s="19"/>
      <c r="BN189" s="19"/>
      <c r="BO189" s="63">
        <f t="shared" si="144"/>
        <v>0</v>
      </c>
      <c r="BP189" s="62">
        <f>+$N$147</f>
        <v>45778</v>
      </c>
      <c r="BQ189" s="19">
        <f t="shared" si="135"/>
        <v>0</v>
      </c>
      <c r="BR189" s="19">
        <f t="shared" si="135"/>
        <v>0</v>
      </c>
      <c r="BS189" s="19"/>
      <c r="BT189" s="19"/>
      <c r="BU189" s="63">
        <f t="shared" si="145"/>
        <v>0</v>
      </c>
    </row>
    <row r="190" spans="3:73" ht="15.75" thickBot="1" x14ac:dyDescent="0.3">
      <c r="C190" s="73"/>
      <c r="D190" s="74"/>
      <c r="E190" s="74"/>
      <c r="F190" s="74"/>
      <c r="G190" s="74"/>
      <c r="H190" s="74"/>
      <c r="I190" s="74"/>
      <c r="J190" s="74"/>
      <c r="K190" s="74"/>
      <c r="L190" s="74"/>
      <c r="N190" s="64">
        <f>+$N$148</f>
        <v>45809</v>
      </c>
      <c r="O190" s="65">
        <f t="shared" si="126"/>
        <v>0</v>
      </c>
      <c r="P190" s="65">
        <f t="shared" si="126"/>
        <v>0</v>
      </c>
      <c r="Q190" s="65"/>
      <c r="R190" s="65"/>
      <c r="S190" s="66">
        <f t="shared" si="136"/>
        <v>0</v>
      </c>
      <c r="T190" s="64">
        <f>+$N$148</f>
        <v>45809</v>
      </c>
      <c r="U190" s="65">
        <f t="shared" si="127"/>
        <v>0</v>
      </c>
      <c r="V190" s="65">
        <f t="shared" si="127"/>
        <v>0</v>
      </c>
      <c r="W190" s="65"/>
      <c r="X190" s="65"/>
      <c r="Y190" s="66">
        <f t="shared" si="137"/>
        <v>0</v>
      </c>
      <c r="Z190" s="64">
        <f>+$N$148</f>
        <v>45809</v>
      </c>
      <c r="AA190" s="65">
        <f t="shared" si="128"/>
        <v>0</v>
      </c>
      <c r="AB190" s="65">
        <f t="shared" si="128"/>
        <v>0</v>
      </c>
      <c r="AC190" s="65"/>
      <c r="AD190" s="65"/>
      <c r="AE190" s="66">
        <f t="shared" si="138"/>
        <v>0</v>
      </c>
      <c r="AF190" s="64">
        <f>+$N$148</f>
        <v>45809</v>
      </c>
      <c r="AG190" s="65">
        <f t="shared" si="129"/>
        <v>0</v>
      </c>
      <c r="AH190" s="65">
        <f t="shared" si="129"/>
        <v>0</v>
      </c>
      <c r="AI190" s="65"/>
      <c r="AJ190" s="65"/>
      <c r="AK190" s="66">
        <f t="shared" si="139"/>
        <v>0</v>
      </c>
      <c r="AL190" s="64">
        <f>+$N$148</f>
        <v>45809</v>
      </c>
      <c r="AM190" s="65">
        <f t="shared" si="130"/>
        <v>0</v>
      </c>
      <c r="AN190" s="65">
        <f t="shared" si="130"/>
        <v>0</v>
      </c>
      <c r="AO190" s="65"/>
      <c r="AP190" s="65"/>
      <c r="AQ190" s="66">
        <f t="shared" si="140"/>
        <v>0</v>
      </c>
      <c r="AR190" s="64">
        <f>+$N$148</f>
        <v>45809</v>
      </c>
      <c r="AS190" s="65">
        <f t="shared" si="131"/>
        <v>0</v>
      </c>
      <c r="AT190" s="65">
        <f t="shared" si="131"/>
        <v>0</v>
      </c>
      <c r="AU190" s="65"/>
      <c r="AV190" s="65"/>
      <c r="AW190" s="66">
        <f t="shared" si="141"/>
        <v>0</v>
      </c>
      <c r="AX190" s="64">
        <f>+$N$148</f>
        <v>45809</v>
      </c>
      <c r="AY190" s="65">
        <f t="shared" si="132"/>
        <v>0</v>
      </c>
      <c r="AZ190" s="65">
        <f t="shared" si="132"/>
        <v>0</v>
      </c>
      <c r="BA190" s="65"/>
      <c r="BB190" s="65"/>
      <c r="BC190" s="66">
        <f t="shared" si="142"/>
        <v>0</v>
      </c>
      <c r="BD190" s="64">
        <f>+$N$148</f>
        <v>45809</v>
      </c>
      <c r="BE190" s="65">
        <f t="shared" si="133"/>
        <v>0</v>
      </c>
      <c r="BF190" s="65">
        <f t="shared" si="133"/>
        <v>0</v>
      </c>
      <c r="BG190" s="65"/>
      <c r="BH190" s="65"/>
      <c r="BI190" s="66">
        <f t="shared" si="143"/>
        <v>0</v>
      </c>
      <c r="BJ190" s="64">
        <f>+$N$148</f>
        <v>45809</v>
      </c>
      <c r="BK190" s="65">
        <f t="shared" si="134"/>
        <v>0</v>
      </c>
      <c r="BL190" s="65">
        <f t="shared" si="134"/>
        <v>0</v>
      </c>
      <c r="BM190" s="65"/>
      <c r="BN190" s="65"/>
      <c r="BO190" s="66">
        <f t="shared" si="144"/>
        <v>0</v>
      </c>
      <c r="BP190" s="64">
        <f>+$N$148</f>
        <v>45809</v>
      </c>
      <c r="BQ190" s="65">
        <f t="shared" si="135"/>
        <v>0</v>
      </c>
      <c r="BR190" s="65">
        <f t="shared" si="135"/>
        <v>0</v>
      </c>
      <c r="BS190" s="65"/>
      <c r="BT190" s="65"/>
      <c r="BU190" s="66">
        <f t="shared" si="145"/>
        <v>0</v>
      </c>
    </row>
    <row r="191" spans="3:73" ht="15.75" thickBot="1" x14ac:dyDescent="0.3">
      <c r="C191" s="73"/>
      <c r="D191" s="74"/>
      <c r="E191" s="74"/>
      <c r="F191" s="74"/>
      <c r="G191" s="74"/>
      <c r="H191" s="74"/>
      <c r="I191" s="74"/>
      <c r="J191" s="74"/>
      <c r="K191" s="74"/>
      <c r="L191" s="74"/>
    </row>
    <row r="192" spans="3:73" ht="15.75" thickBot="1" x14ac:dyDescent="0.3">
      <c r="C192" s="73"/>
      <c r="D192" s="74"/>
      <c r="E192" s="74"/>
      <c r="F192" s="74"/>
      <c r="G192" s="74"/>
      <c r="H192" s="74"/>
      <c r="I192" s="74"/>
      <c r="J192" s="74"/>
      <c r="K192" s="74"/>
      <c r="L192" s="74"/>
      <c r="N192" s="238" t="s">
        <v>139</v>
      </c>
      <c r="O192" s="239"/>
      <c r="P192" s="239"/>
      <c r="Q192" s="239"/>
      <c r="R192" s="239"/>
      <c r="S192" s="240"/>
    </row>
    <row r="193" spans="6:19" ht="30" x14ac:dyDescent="0.25">
      <c r="F193" s="74"/>
      <c r="G193" s="75"/>
      <c r="H193" s="74"/>
      <c r="I193" s="75"/>
      <c r="J193" s="74"/>
      <c r="K193" s="75"/>
      <c r="L193" s="75"/>
      <c r="N193" s="59" t="s">
        <v>15</v>
      </c>
      <c r="O193" s="60" t="s">
        <v>108</v>
      </c>
      <c r="P193" s="60" t="s">
        <v>109</v>
      </c>
      <c r="Q193" s="60" t="s">
        <v>126</v>
      </c>
      <c r="R193" s="60" t="s">
        <v>127</v>
      </c>
      <c r="S193" s="61" t="s">
        <v>110</v>
      </c>
    </row>
    <row r="194" spans="6:19" x14ac:dyDescent="0.25">
      <c r="N194" s="62">
        <f>+$N$125</f>
        <v>45108</v>
      </c>
      <c r="O194" s="19">
        <f t="shared" ref="O194:P217" si="166">SUMIFS($N$118:$CG$118,$N$7:$CG$7,$N194,$N$8:$CG$8,O$166)</f>
        <v>0</v>
      </c>
      <c r="P194" s="19">
        <f t="shared" si="166"/>
        <v>0</v>
      </c>
      <c r="Q194" s="19">
        <f>O194</f>
        <v>0</v>
      </c>
      <c r="R194" s="19">
        <f>P194</f>
        <v>0</v>
      </c>
      <c r="S194" s="63">
        <f>Q194-R194</f>
        <v>0</v>
      </c>
    </row>
    <row r="195" spans="6:19" x14ac:dyDescent="0.25">
      <c r="N195" s="62">
        <f>+$N$126</f>
        <v>45139</v>
      </c>
      <c r="O195" s="19">
        <f t="shared" si="166"/>
        <v>0</v>
      </c>
      <c r="P195" s="19">
        <f t="shared" si="166"/>
        <v>0</v>
      </c>
      <c r="Q195" s="19">
        <f>+Q194+O195</f>
        <v>0</v>
      </c>
      <c r="R195" s="19">
        <f>+R194+P195</f>
        <v>0</v>
      </c>
      <c r="S195" s="63">
        <f t="shared" ref="S195:S217" si="167">Q195-R195</f>
        <v>0</v>
      </c>
    </row>
    <row r="196" spans="6:19" x14ac:dyDescent="0.25">
      <c r="N196" s="62">
        <f>+$N$127</f>
        <v>45170</v>
      </c>
      <c r="O196" s="19">
        <f t="shared" si="166"/>
        <v>0</v>
      </c>
      <c r="P196" s="19">
        <f t="shared" si="166"/>
        <v>0</v>
      </c>
      <c r="Q196" s="19">
        <f t="shared" ref="Q196:Q207" si="168">+Q195+O196</f>
        <v>0</v>
      </c>
      <c r="R196" s="19">
        <f t="shared" ref="R196:R208" si="169">+R195+P196</f>
        <v>0</v>
      </c>
      <c r="S196" s="63">
        <f t="shared" si="167"/>
        <v>0</v>
      </c>
    </row>
    <row r="197" spans="6:19" x14ac:dyDescent="0.25">
      <c r="N197" s="62">
        <f>+$N$128</f>
        <v>45200</v>
      </c>
      <c r="O197" s="19">
        <f t="shared" si="166"/>
        <v>0</v>
      </c>
      <c r="P197" s="19">
        <f t="shared" si="166"/>
        <v>0</v>
      </c>
      <c r="Q197" s="19">
        <f t="shared" si="168"/>
        <v>0</v>
      </c>
      <c r="R197" s="19">
        <f t="shared" si="169"/>
        <v>0</v>
      </c>
      <c r="S197" s="63">
        <f t="shared" si="167"/>
        <v>0</v>
      </c>
    </row>
    <row r="198" spans="6:19" x14ac:dyDescent="0.25">
      <c r="N198" s="62">
        <f>+$N$129</f>
        <v>45231</v>
      </c>
      <c r="O198" s="19">
        <f t="shared" si="166"/>
        <v>0</v>
      </c>
      <c r="P198" s="19">
        <f t="shared" si="166"/>
        <v>0</v>
      </c>
      <c r="Q198" s="19">
        <f t="shared" si="168"/>
        <v>0</v>
      </c>
      <c r="R198" s="19">
        <f t="shared" si="169"/>
        <v>0</v>
      </c>
      <c r="S198" s="63">
        <f t="shared" si="167"/>
        <v>0</v>
      </c>
    </row>
    <row r="199" spans="6:19" x14ac:dyDescent="0.25">
      <c r="N199" s="62">
        <f>+$N$130</f>
        <v>45261</v>
      </c>
      <c r="O199" s="19">
        <f t="shared" si="166"/>
        <v>0</v>
      </c>
      <c r="P199" s="19">
        <f t="shared" si="166"/>
        <v>0</v>
      </c>
      <c r="Q199" s="19">
        <f t="shared" si="168"/>
        <v>0</v>
      </c>
      <c r="R199" s="19">
        <f t="shared" si="169"/>
        <v>0</v>
      </c>
      <c r="S199" s="63">
        <f t="shared" si="167"/>
        <v>0</v>
      </c>
    </row>
    <row r="200" spans="6:19" x14ac:dyDescent="0.25">
      <c r="N200" s="62">
        <f>+$N$131</f>
        <v>45292</v>
      </c>
      <c r="O200" s="19">
        <f t="shared" si="166"/>
        <v>0</v>
      </c>
      <c r="P200" s="19">
        <f t="shared" si="166"/>
        <v>0</v>
      </c>
      <c r="Q200" s="19">
        <f t="shared" si="168"/>
        <v>0</v>
      </c>
      <c r="R200" s="19">
        <f t="shared" si="169"/>
        <v>0</v>
      </c>
      <c r="S200" s="63">
        <f t="shared" si="167"/>
        <v>0</v>
      </c>
    </row>
    <row r="201" spans="6:19" x14ac:dyDescent="0.25">
      <c r="N201" s="62">
        <f>+$N$132</f>
        <v>45323</v>
      </c>
      <c r="O201" s="19">
        <f t="shared" si="166"/>
        <v>0</v>
      </c>
      <c r="P201" s="19">
        <f t="shared" si="166"/>
        <v>0</v>
      </c>
      <c r="Q201" s="19">
        <f t="shared" si="168"/>
        <v>0</v>
      </c>
      <c r="R201" s="19">
        <f t="shared" si="169"/>
        <v>0</v>
      </c>
      <c r="S201" s="63">
        <f t="shared" si="167"/>
        <v>0</v>
      </c>
    </row>
    <row r="202" spans="6:19" x14ac:dyDescent="0.25">
      <c r="N202" s="62">
        <f>+$N$133</f>
        <v>45352</v>
      </c>
      <c r="O202" s="19">
        <f t="shared" si="166"/>
        <v>0</v>
      </c>
      <c r="P202" s="19">
        <f t="shared" si="166"/>
        <v>0</v>
      </c>
      <c r="Q202" s="19">
        <f t="shared" si="168"/>
        <v>0</v>
      </c>
      <c r="R202" s="19">
        <f t="shared" si="169"/>
        <v>0</v>
      </c>
      <c r="S202" s="63">
        <f t="shared" si="167"/>
        <v>0</v>
      </c>
    </row>
    <row r="203" spans="6:19" x14ac:dyDescent="0.25">
      <c r="N203" s="62">
        <f>+$N$134</f>
        <v>45383</v>
      </c>
      <c r="O203" s="19">
        <f t="shared" si="166"/>
        <v>0</v>
      </c>
      <c r="P203" s="19">
        <f t="shared" si="166"/>
        <v>0</v>
      </c>
      <c r="Q203" s="19">
        <f t="shared" si="168"/>
        <v>0</v>
      </c>
      <c r="R203" s="19">
        <f t="shared" si="169"/>
        <v>0</v>
      </c>
      <c r="S203" s="63">
        <f t="shared" si="167"/>
        <v>0</v>
      </c>
    </row>
    <row r="204" spans="6:19" x14ac:dyDescent="0.25">
      <c r="N204" s="62">
        <f>+$N$135</f>
        <v>45413</v>
      </c>
      <c r="O204" s="19">
        <f t="shared" si="166"/>
        <v>0</v>
      </c>
      <c r="P204" s="19">
        <f t="shared" si="166"/>
        <v>0</v>
      </c>
      <c r="Q204" s="19">
        <f t="shared" si="168"/>
        <v>0</v>
      </c>
      <c r="R204" s="19">
        <f t="shared" si="169"/>
        <v>0</v>
      </c>
      <c r="S204" s="63">
        <f t="shared" si="167"/>
        <v>0</v>
      </c>
    </row>
    <row r="205" spans="6:19" x14ac:dyDescent="0.25">
      <c r="N205" s="62">
        <f>+$N$136</f>
        <v>45444</v>
      </c>
      <c r="O205" s="19">
        <f t="shared" si="166"/>
        <v>0</v>
      </c>
      <c r="P205" s="19">
        <f t="shared" si="166"/>
        <v>0</v>
      </c>
      <c r="Q205" s="19">
        <f t="shared" si="168"/>
        <v>0</v>
      </c>
      <c r="R205" s="19">
        <f t="shared" si="169"/>
        <v>0</v>
      </c>
      <c r="S205" s="63">
        <f t="shared" si="167"/>
        <v>0</v>
      </c>
    </row>
    <row r="206" spans="6:19" x14ac:dyDescent="0.25">
      <c r="N206" s="62">
        <f>+$N$137</f>
        <v>45474</v>
      </c>
      <c r="O206" s="19">
        <f t="shared" si="166"/>
        <v>0</v>
      </c>
      <c r="P206" s="19">
        <f t="shared" si="166"/>
        <v>0</v>
      </c>
      <c r="Q206" s="19">
        <f t="shared" si="168"/>
        <v>0</v>
      </c>
      <c r="R206" s="19">
        <f t="shared" si="169"/>
        <v>0</v>
      </c>
      <c r="S206" s="63">
        <f t="shared" si="167"/>
        <v>0</v>
      </c>
    </row>
    <row r="207" spans="6:19" x14ac:dyDescent="0.25">
      <c r="N207" s="62">
        <f>+$N$138</f>
        <v>45505</v>
      </c>
      <c r="O207" s="19">
        <f t="shared" si="166"/>
        <v>0</v>
      </c>
      <c r="P207" s="19">
        <f t="shared" si="166"/>
        <v>0</v>
      </c>
      <c r="Q207" s="19">
        <f t="shared" si="168"/>
        <v>0</v>
      </c>
      <c r="R207" s="19">
        <f t="shared" si="169"/>
        <v>0</v>
      </c>
      <c r="S207" s="63">
        <f t="shared" si="167"/>
        <v>0</v>
      </c>
    </row>
    <row r="208" spans="6:19" x14ac:dyDescent="0.25">
      <c r="N208" s="62">
        <f>+$N$139</f>
        <v>45536</v>
      </c>
      <c r="O208" s="19">
        <f t="shared" si="166"/>
        <v>0</v>
      </c>
      <c r="P208" s="19">
        <f t="shared" si="166"/>
        <v>0</v>
      </c>
      <c r="Q208" s="19">
        <f>+Q207+O208</f>
        <v>0</v>
      </c>
      <c r="R208" s="19">
        <f t="shared" si="169"/>
        <v>0</v>
      </c>
      <c r="S208" s="63">
        <f t="shared" si="167"/>
        <v>0</v>
      </c>
    </row>
    <row r="209" spans="14:19" x14ac:dyDescent="0.25">
      <c r="N209" s="62">
        <f>+$N$140</f>
        <v>45566</v>
      </c>
      <c r="O209" s="19">
        <f t="shared" si="166"/>
        <v>0</v>
      </c>
      <c r="P209" s="19">
        <f t="shared" si="166"/>
        <v>0</v>
      </c>
      <c r="Q209" s="19">
        <f t="shared" ref="Q209:Q217" si="170">+Q208+O209</f>
        <v>0</v>
      </c>
      <c r="R209" s="19"/>
      <c r="S209" s="63">
        <f t="shared" si="167"/>
        <v>0</v>
      </c>
    </row>
    <row r="210" spans="14:19" x14ac:dyDescent="0.25">
      <c r="N210" s="62">
        <f>+$N$141</f>
        <v>45597</v>
      </c>
      <c r="O210" s="19">
        <f t="shared" si="166"/>
        <v>0</v>
      </c>
      <c r="P210" s="19">
        <f t="shared" si="166"/>
        <v>0</v>
      </c>
      <c r="Q210" s="19">
        <f t="shared" si="170"/>
        <v>0</v>
      </c>
      <c r="R210" s="19"/>
      <c r="S210" s="63">
        <f t="shared" si="167"/>
        <v>0</v>
      </c>
    </row>
    <row r="211" spans="14:19" x14ac:dyDescent="0.25">
      <c r="N211" s="62">
        <f>+$N$142</f>
        <v>45627</v>
      </c>
      <c r="O211" s="19">
        <f t="shared" si="166"/>
        <v>0</v>
      </c>
      <c r="P211" s="19">
        <f t="shared" si="166"/>
        <v>0</v>
      </c>
      <c r="Q211" s="19">
        <f t="shared" si="170"/>
        <v>0</v>
      </c>
      <c r="R211" s="19"/>
      <c r="S211" s="63">
        <f t="shared" si="167"/>
        <v>0</v>
      </c>
    </row>
    <row r="212" spans="14:19" x14ac:dyDescent="0.25">
      <c r="N212" s="62">
        <f>+$N$143</f>
        <v>45658</v>
      </c>
      <c r="O212" s="19">
        <f t="shared" si="166"/>
        <v>0</v>
      </c>
      <c r="P212" s="19">
        <f t="shared" si="166"/>
        <v>0</v>
      </c>
      <c r="Q212" s="19">
        <f t="shared" si="170"/>
        <v>0</v>
      </c>
      <c r="R212" s="19"/>
      <c r="S212" s="63">
        <f t="shared" si="167"/>
        <v>0</v>
      </c>
    </row>
    <row r="213" spans="14:19" x14ac:dyDescent="0.25">
      <c r="N213" s="62">
        <f>+$N$144</f>
        <v>45689</v>
      </c>
      <c r="O213" s="19">
        <f t="shared" si="166"/>
        <v>0</v>
      </c>
      <c r="P213" s="19">
        <f t="shared" si="166"/>
        <v>0</v>
      </c>
      <c r="Q213" s="19">
        <f t="shared" si="170"/>
        <v>0</v>
      </c>
      <c r="R213" s="19"/>
      <c r="S213" s="63">
        <f t="shared" si="167"/>
        <v>0</v>
      </c>
    </row>
    <row r="214" spans="14:19" x14ac:dyDescent="0.25">
      <c r="N214" s="62">
        <f>+$N$145</f>
        <v>45717</v>
      </c>
      <c r="O214" s="19">
        <f t="shared" si="166"/>
        <v>0</v>
      </c>
      <c r="P214" s="19">
        <f t="shared" si="166"/>
        <v>0</v>
      </c>
      <c r="Q214" s="19">
        <f t="shared" si="170"/>
        <v>0</v>
      </c>
      <c r="R214" s="19"/>
      <c r="S214" s="63">
        <f t="shared" si="167"/>
        <v>0</v>
      </c>
    </row>
    <row r="215" spans="14:19" x14ac:dyDescent="0.25">
      <c r="N215" s="62">
        <f>+$N$146</f>
        <v>45748</v>
      </c>
      <c r="O215" s="19">
        <f t="shared" si="166"/>
        <v>0</v>
      </c>
      <c r="P215" s="19">
        <f t="shared" si="166"/>
        <v>0</v>
      </c>
      <c r="Q215" s="19">
        <f t="shared" si="170"/>
        <v>0</v>
      </c>
      <c r="R215" s="19"/>
      <c r="S215" s="63">
        <f t="shared" si="167"/>
        <v>0</v>
      </c>
    </row>
    <row r="216" spans="14:19" x14ac:dyDescent="0.25">
      <c r="N216" s="62">
        <f>+$N$147</f>
        <v>45778</v>
      </c>
      <c r="O216" s="19">
        <f t="shared" si="166"/>
        <v>0</v>
      </c>
      <c r="P216" s="19">
        <f t="shared" si="166"/>
        <v>0</v>
      </c>
      <c r="Q216" s="19">
        <f t="shared" si="170"/>
        <v>0</v>
      </c>
      <c r="R216" s="19"/>
      <c r="S216" s="63">
        <f t="shared" si="167"/>
        <v>0</v>
      </c>
    </row>
    <row r="217" spans="14:19" ht="15.75" thickBot="1" x14ac:dyDescent="0.3">
      <c r="N217" s="64">
        <f>+$N$148</f>
        <v>45809</v>
      </c>
      <c r="O217" s="65">
        <f t="shared" si="166"/>
        <v>0</v>
      </c>
      <c r="P217" s="65">
        <f t="shared" si="166"/>
        <v>0</v>
      </c>
      <c r="Q217" s="65">
        <f t="shared" si="170"/>
        <v>0</v>
      </c>
      <c r="R217" s="65"/>
      <c r="S217" s="66">
        <f t="shared" si="167"/>
        <v>0</v>
      </c>
    </row>
  </sheetData>
  <mergeCells count="49">
    <mergeCell ref="J6:K6"/>
    <mergeCell ref="BP6:BR6"/>
    <mergeCell ref="BM6:BO6"/>
    <mergeCell ref="BJ6:BL6"/>
    <mergeCell ref="BG6:BI6"/>
    <mergeCell ref="BD6:BF6"/>
    <mergeCell ref="AX6:AZ6"/>
    <mergeCell ref="L6:M6"/>
    <mergeCell ref="N6:P6"/>
    <mergeCell ref="Q6:S6"/>
    <mergeCell ref="BA6:BC6"/>
    <mergeCell ref="AI6:AK6"/>
    <mergeCell ref="AL6:AN6"/>
    <mergeCell ref="AO6:AQ6"/>
    <mergeCell ref="AR6:AT6"/>
    <mergeCell ref="AU6:AW6"/>
    <mergeCell ref="CE6:CG6"/>
    <mergeCell ref="CB6:CD6"/>
    <mergeCell ref="BY6:CA6"/>
    <mergeCell ref="BV6:BX6"/>
    <mergeCell ref="BS6:BU6"/>
    <mergeCell ref="T6:V6"/>
    <mergeCell ref="W6:Y6"/>
    <mergeCell ref="Z6:AB6"/>
    <mergeCell ref="AC6:AE6"/>
    <mergeCell ref="AF6:AH6"/>
    <mergeCell ref="B6:B8"/>
    <mergeCell ref="C6:C8"/>
    <mergeCell ref="D6:D8"/>
    <mergeCell ref="E6:E8"/>
    <mergeCell ref="H6:I6"/>
    <mergeCell ref="F6:G6"/>
    <mergeCell ref="N165:S165"/>
    <mergeCell ref="T165:Y165"/>
    <mergeCell ref="Z165:AE165"/>
    <mergeCell ref="AF165:AK165"/>
    <mergeCell ref="N192:S192"/>
    <mergeCell ref="BP165:BU165"/>
    <mergeCell ref="AL165:AQ165"/>
    <mergeCell ref="AR165:AW165"/>
    <mergeCell ref="AX165:BC165"/>
    <mergeCell ref="BD165:BI165"/>
    <mergeCell ref="BJ165:BO165"/>
    <mergeCell ref="P2:R3"/>
    <mergeCell ref="E3:O3"/>
    <mergeCell ref="C4:D4"/>
    <mergeCell ref="M4:R4"/>
    <mergeCell ref="B2:D3"/>
    <mergeCell ref="E2:O2"/>
  </mergeCells>
  <phoneticPr fontId="2" type="noConversion"/>
  <conditionalFormatting sqref="J10:J1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57AB3-CCAF-4FD8-9C26-A65CE7F2695A}">
  <dimension ref="A3:B34"/>
  <sheetViews>
    <sheetView topLeftCell="A7" workbookViewId="0">
      <selection activeCell="B33" sqref="B33"/>
    </sheetView>
  </sheetViews>
  <sheetFormatPr baseColWidth="10" defaultRowHeight="15" x14ac:dyDescent="0.25"/>
  <cols>
    <col min="1" max="1" width="55.85546875" bestFit="1" customWidth="1"/>
    <col min="2" max="2" width="20.42578125" bestFit="1" customWidth="1"/>
  </cols>
  <sheetData>
    <row r="3" spans="1:2" x14ac:dyDescent="0.25">
      <c r="A3" s="146" t="s">
        <v>206</v>
      </c>
      <c r="B3" t="s">
        <v>208</v>
      </c>
    </row>
    <row r="4" spans="1:2" x14ac:dyDescent="0.25">
      <c r="A4" s="147" t="s">
        <v>200</v>
      </c>
      <c r="B4" s="148">
        <v>3810000</v>
      </c>
    </row>
    <row r="5" spans="1:2" x14ac:dyDescent="0.25">
      <c r="A5" s="147" t="s">
        <v>70</v>
      </c>
      <c r="B5" s="148">
        <v>411422</v>
      </c>
    </row>
    <row r="6" spans="1:2" x14ac:dyDescent="0.25">
      <c r="A6" s="147" t="s">
        <v>34</v>
      </c>
      <c r="B6" s="148">
        <v>162112</v>
      </c>
    </row>
    <row r="7" spans="1:2" x14ac:dyDescent="0.25">
      <c r="A7" s="147" t="s">
        <v>39</v>
      </c>
      <c r="B7" s="148">
        <v>110848</v>
      </c>
    </row>
    <row r="8" spans="1:2" x14ac:dyDescent="0.25">
      <c r="A8" s="147" t="s">
        <v>7</v>
      </c>
      <c r="B8" s="148">
        <v>4237</v>
      </c>
    </row>
    <row r="9" spans="1:2" x14ac:dyDescent="0.25">
      <c r="A9" s="147" t="s">
        <v>74</v>
      </c>
      <c r="B9" s="148">
        <v>252750</v>
      </c>
    </row>
    <row r="10" spans="1:2" x14ac:dyDescent="0.25">
      <c r="A10" s="147" t="s">
        <v>65</v>
      </c>
      <c r="B10" s="148">
        <v>125000</v>
      </c>
    </row>
    <row r="11" spans="1:2" x14ac:dyDescent="0.25">
      <c r="A11" s="147" t="s">
        <v>63</v>
      </c>
      <c r="B11" s="148">
        <v>120000</v>
      </c>
    </row>
    <row r="12" spans="1:2" x14ac:dyDescent="0.25">
      <c r="A12" s="147" t="s">
        <v>31</v>
      </c>
      <c r="B12" s="148">
        <v>3390</v>
      </c>
    </row>
    <row r="13" spans="1:2" x14ac:dyDescent="0.25">
      <c r="A13" s="147" t="s">
        <v>197</v>
      </c>
      <c r="B13" s="148">
        <v>3165100</v>
      </c>
    </row>
    <row r="14" spans="1:2" x14ac:dyDescent="0.25">
      <c r="A14" s="147" t="s">
        <v>198</v>
      </c>
      <c r="B14" s="148">
        <v>1939900</v>
      </c>
    </row>
    <row r="15" spans="1:2" x14ac:dyDescent="0.25">
      <c r="A15" s="147" t="s">
        <v>199</v>
      </c>
      <c r="B15" s="148">
        <v>2042000</v>
      </c>
    </row>
    <row r="16" spans="1:2" x14ac:dyDescent="0.25">
      <c r="A16" s="147" t="s">
        <v>75</v>
      </c>
      <c r="B16" s="148">
        <v>145504</v>
      </c>
    </row>
    <row r="17" spans="1:2" x14ac:dyDescent="0.25">
      <c r="A17" s="147" t="s">
        <v>76</v>
      </c>
      <c r="B17" s="148">
        <v>600000</v>
      </c>
    </row>
    <row r="18" spans="1:2" x14ac:dyDescent="0.25">
      <c r="A18" s="147" t="s">
        <v>26</v>
      </c>
      <c r="B18" s="148">
        <v>240000</v>
      </c>
    </row>
    <row r="19" spans="1:2" x14ac:dyDescent="0.25">
      <c r="A19" s="147" t="s">
        <v>204</v>
      </c>
      <c r="B19" s="148">
        <v>240000</v>
      </c>
    </row>
    <row r="20" spans="1:2" x14ac:dyDescent="0.25">
      <c r="A20" s="147" t="s">
        <v>79</v>
      </c>
      <c r="B20" s="148">
        <v>113679</v>
      </c>
    </row>
    <row r="21" spans="1:2" x14ac:dyDescent="0.25">
      <c r="A21" s="147" t="s">
        <v>183</v>
      </c>
      <c r="B21" s="148">
        <v>75000</v>
      </c>
    </row>
    <row r="22" spans="1:2" x14ac:dyDescent="0.25">
      <c r="A22" s="154" t="s">
        <v>186</v>
      </c>
      <c r="B22" s="155">
        <v>127697</v>
      </c>
    </row>
    <row r="23" spans="1:2" s="68" customFormat="1" x14ac:dyDescent="0.25">
      <c r="A23" s="147" t="s">
        <v>192</v>
      </c>
      <c r="B23" s="148">
        <v>559336</v>
      </c>
    </row>
    <row r="24" spans="1:2" x14ac:dyDescent="0.25">
      <c r="A24" s="147" t="s">
        <v>187</v>
      </c>
      <c r="B24" s="148">
        <v>127697</v>
      </c>
    </row>
    <row r="25" spans="1:2" x14ac:dyDescent="0.25">
      <c r="A25" s="147" t="s">
        <v>188</v>
      </c>
      <c r="B25" s="148">
        <v>127697</v>
      </c>
    </row>
    <row r="26" spans="1:2" x14ac:dyDescent="0.25">
      <c r="A26" s="147" t="s">
        <v>189</v>
      </c>
      <c r="B26" s="148">
        <v>127697</v>
      </c>
    </row>
    <row r="27" spans="1:2" x14ac:dyDescent="0.25">
      <c r="A27" s="147" t="s">
        <v>185</v>
      </c>
      <c r="B27" s="148">
        <v>350000</v>
      </c>
    </row>
    <row r="28" spans="1:2" x14ac:dyDescent="0.25">
      <c r="A28" s="147" t="s">
        <v>194</v>
      </c>
      <c r="B28" s="148">
        <v>559336</v>
      </c>
    </row>
    <row r="29" spans="1:2" x14ac:dyDescent="0.25">
      <c r="A29" s="147" t="s">
        <v>23</v>
      </c>
      <c r="B29" s="148">
        <v>93392</v>
      </c>
    </row>
    <row r="30" spans="1:2" x14ac:dyDescent="0.25">
      <c r="A30" s="147" t="s">
        <v>24</v>
      </c>
      <c r="B30" s="148">
        <v>31979</v>
      </c>
    </row>
    <row r="31" spans="1:2" s="68" customFormat="1" x14ac:dyDescent="0.25">
      <c r="A31" s="154" t="s">
        <v>21</v>
      </c>
      <c r="B31" s="155">
        <v>10</v>
      </c>
    </row>
    <row r="32" spans="1:2" x14ac:dyDescent="0.25">
      <c r="A32" s="147" t="s">
        <v>22</v>
      </c>
      <c r="B32" s="148">
        <v>19</v>
      </c>
    </row>
    <row r="33" spans="1:2" x14ac:dyDescent="0.25">
      <c r="A33" s="147" t="s">
        <v>184</v>
      </c>
      <c r="B33" s="148">
        <v>100000</v>
      </c>
    </row>
    <row r="34" spans="1:2" x14ac:dyDescent="0.25">
      <c r="A34" s="147" t="s">
        <v>207</v>
      </c>
      <c r="B34" s="148">
        <v>15765802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57AB1767DA504AA49B66C310FE2EC1" ma:contentTypeVersion="4" ma:contentTypeDescription="Crée un document." ma:contentTypeScope="" ma:versionID="b06f431e02e397f780cf1c781983e928">
  <xsd:schema xmlns:xsd="http://www.w3.org/2001/XMLSchema" xmlns:xs="http://www.w3.org/2001/XMLSchema" xmlns:p="http://schemas.microsoft.com/office/2006/metadata/properties" xmlns:ns2="a5d94e55-b6c8-4d2b-bf48-87654b30d792" targetNamespace="http://schemas.microsoft.com/office/2006/metadata/properties" ma:root="true" ma:fieldsID="4dd163a135271a217518f239955eee4f" ns2:_="">
    <xsd:import namespace="a5d94e55-b6c8-4d2b-bf48-87654b30d7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94e55-b6c8-4d2b-bf48-87654b30d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FE6086-BBF9-4FD5-91D7-C7D7D16BF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021A9E-309E-4157-917D-C21D4B04CB94}">
  <ds:schemaRefs>
    <ds:schemaRef ds:uri="http://schemas.microsoft.com/office/2006/metadata/properties"/>
    <ds:schemaRef ds:uri="a5d94e55-b6c8-4d2b-bf48-87654b30d792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19B82BE-6651-48B0-A128-C651423A4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d94e55-b6c8-4d2b-bf48-87654b30d7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4</vt:i4>
      </vt:variant>
    </vt:vector>
  </HeadingPairs>
  <TitlesOfParts>
    <vt:vector size="10" baseType="lpstr">
      <vt:lpstr>LISTE</vt:lpstr>
      <vt:lpstr>POINT BUDGETAIRE</vt:lpstr>
      <vt:lpstr>POINT BUDGETAIRE1</vt:lpstr>
      <vt:lpstr>ANALYSE GRAPHIQUE GENERALE</vt:lpstr>
      <vt:lpstr>BUDGET</vt:lpstr>
      <vt:lpstr>Feuil1</vt:lpstr>
      <vt:lpstr>BUDGETADEOTI</vt:lpstr>
      <vt:lpstr>MOIS</vt:lpstr>
      <vt:lpstr>'POINT BUDGETAIRE'!Zone_d_impression</vt:lpstr>
      <vt:lpstr>'POINT BUDGETAIRE1'!Zone_d_impression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Odette OUENSOU</dc:creator>
  <cp:keywords/>
  <dc:description/>
  <cp:lastModifiedBy>Odette OUENSOU</cp:lastModifiedBy>
  <cp:revision/>
  <cp:lastPrinted>2025-08-11T08:07:28Z</cp:lastPrinted>
  <dcterms:created xsi:type="dcterms:W3CDTF">2015-06-05T18:19:34Z</dcterms:created>
  <dcterms:modified xsi:type="dcterms:W3CDTF">2025-08-26T11:33:27Z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0x0101004257AB1767DA504AA49B66C310FE2EC1</vt:lpwstr>
  </property>
</Properties>
</file>