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_rels/externalLink8.xml.rels" ContentType="application/vnd.openxmlformats-package.relationships+xml"/>
  <Override PartName="/xl/externalLinks/_rels/externalLink7.xml.rels" ContentType="application/vnd.openxmlformats-package.relationships+xml"/>
  <Override PartName="/xl/externalLinks/_rels/externalLink6.xml.rels" ContentType="application/vnd.openxmlformats-package.relationships+xml"/>
  <Override PartName="/xl/externalLinks/_rels/externalLink5.xml.rels" ContentType="application/vnd.openxmlformats-package.relationships+xml"/>
  <Override PartName="/xl/externalLinks/_rels/externalLink4.xml.rels" ContentType="application/vnd.openxmlformats-package.relationships+xml"/>
  <Override PartName="/xl/externalLinks/_rels/externalLink3.xml.rels" ContentType="application/vnd.openxmlformats-package.relationships+xml"/>
  <Override PartName="/xl/externalLinks/_rels/externalLink2.xml.rels" ContentType="application/vnd.openxmlformats-package.relationships+xml"/>
  <Override PartName="/xl/externalLinks/_rels/externalLink1.xml.rels" ContentType="application/vnd.openxmlformats-package.relationships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4.xml.rels" ContentType="application/vnd.openxmlformats-package.relationships+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customXml/item4.xml" ContentType="application/xml"/>
  <Override PartName="/customXml/itemProps4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8" Type="http://schemas.openxmlformats.org/officeDocument/2006/relationships/customXml" Target="../customXml/item4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tru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Situation Interne Intermédiaire" sheetId="1" state="visible" r:id="rId3"/>
    <sheet name="Rés.par affaires" sheetId="2" state="visible" r:id="rId4"/>
    <sheet name="Frais de Siège" sheetId="3" state="visible" r:id="rId5"/>
    <sheet name="Frais Agence Maestro" sheetId="4" state="hidden" r:id="rId6"/>
    <sheet name="IMPOTS ET FRAIS" sheetId="5" state="visible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function="false" hidden="false" localSheetId="3" name="_xlnm.Print_Area" vbProcedure="false">'Frais Agence Maestro'!$B$1:$R$53</definedName>
    <definedName function="false" hidden="false" localSheetId="2" name="_xlnm.Print_Area" vbProcedure="false">'Frais de Siège'!$C$1:$P$125</definedName>
    <definedName function="false" hidden="false" localSheetId="4" name="_xlnm.Print_Area" vbProcedure="false">'IMPOTS ET FRAIS'!$C$1:$P$30</definedName>
    <definedName function="false" hidden="false" localSheetId="1" name="_xlnm.Print_Titles" vbProcedure="false">'Rés.par affaires'!$2:$12</definedName>
    <definedName function="false" hidden="false" localSheetId="0" name="_xlnm.Print_Area" vbProcedure="false">'Situation Interne Intermédiaire'!$A$1:$G$40</definedName>
    <definedName function="false" hidden="false" name="a" vbProcedure="false">'[1]synthese '!#ref!</definedName>
    <definedName function="false" hidden="false" name="a1200000" vbProcedure="false">#REF!</definedName>
    <definedName function="false" hidden="false" name="a___0" vbProcedure="false">NA()</definedName>
    <definedName function="false" hidden="false" name="BaseDonnees" vbProcedure="false">[7]Sheet1!$A$1:$K$625</definedName>
    <definedName function="false" hidden="false" name="BDAgence" vbProcedure="false">[8]Sheet1!$A$1:$K$151</definedName>
    <definedName function="false" hidden="false" name="bjmg3" vbProcedure="false">[3]jmg!#ref!</definedName>
    <definedName function="false" hidden="false" name="bjmg5" vbProcedure="false">[3]jmg!#ref!</definedName>
    <definedName function="false" hidden="false" name="bphr1" vbProcedure="false">'[3]jmg-jpw'!#ref!</definedName>
    <definedName function="false" hidden="false" name="bphr2" vbProcedure="false">'[3]jmg-jpw'!#ref!</definedName>
    <definedName function="false" hidden="false" name="bphr4" vbProcedure="false">'[3]jmg-jpw'!#ref!</definedName>
    <definedName function="false" hidden="false" name="bres1" vbProcedure="false">#REF!</definedName>
    <definedName function="false" hidden="false" name="bres2" vbProcedure="false">#REF!</definedName>
    <definedName function="false" hidden="false" name="bres3" vbProcedure="false">#REF!</definedName>
    <definedName function="false" hidden="false" name="bres4" vbProcedure="false">#REF!</definedName>
    <definedName function="false" hidden="false" name="bres5" vbProcedure="false">#REF!</definedName>
    <definedName function="false" hidden="false" name="bsep1" vbProcedure="false">[3]sep!#ref!</definedName>
    <definedName function="false" hidden="false" name="bsep2" vbProcedure="false">[3]sep!#ref!</definedName>
    <definedName function="false" hidden="false" name="bsep4" vbProcedure="false">[3]sep!#ref!</definedName>
    <definedName function="false" hidden="false" name="bser1" vbProcedure="false">#REF!</definedName>
    <definedName function="false" hidden="false" name="bser2" vbProcedure="false">#REF!</definedName>
    <definedName function="false" hidden="false" name="bser4" vbProcedure="false">#REF!</definedName>
    <definedName function="false" hidden="false" name="bstr1" vbProcedure="false">[9]structures!#ref!</definedName>
    <definedName function="false" hidden="false" name="bstr2" vbProcedure="false">[9]structures!#ref!</definedName>
    <definedName function="false" hidden="false" name="bstr3" vbProcedure="false">[9]structures!#ref!</definedName>
    <definedName function="false" hidden="false" name="bstr4" vbProcedure="false">[9]structures!#ref!</definedName>
    <definedName function="false" hidden="false" name="bstr5" vbProcedure="false">[9]structures!#ref!</definedName>
    <definedName function="false" hidden="false" name="budget" vbProcedure="false">#REF!</definedName>
    <definedName function="false" hidden="false" name="budget___0" vbProcedure="false">NA()</definedName>
    <definedName function="false" hidden="false" name="carnet" vbProcedure="false">[10]Carnet!$A$11:$X$62</definedName>
    <definedName function="false" hidden="false" name="D" vbProcedure="false">'[1]synthese '!#ref!</definedName>
    <definedName function="false" hidden="false" name="dededeededed" vbProcedure="false">#REF!</definedName>
    <definedName function="false" hidden="false" name="Données" vbProcedure="false">#REF!</definedName>
    <definedName function="false" hidden="false" name="Données__牥慩" vbProcedure="false">NA()</definedName>
    <definedName function="false" hidden="false" name="Données__牥慩___0" vbProcedure="false">NA()</definedName>
    <definedName function="false" hidden="false" name="D___0" vbProcedure="false">NA()</definedName>
    <definedName function="false" hidden="false" name="Estimé" vbProcedure="false">[12]RECAPAG!$M$6</definedName>
    <definedName function="false" hidden="false" name="Estimé__汩整" vbProcedure="false">NA()</definedName>
    <definedName function="false" hidden="false" name="Estimé__汩整___0" vbProcedure="false">NA()</definedName>
    <definedName function="false" hidden="false" name="EURO" vbProcedure="false">#REF!</definedName>
    <definedName function="false" hidden="false" name="EURO___0" vbProcedure="false">NA()</definedName>
    <definedName function="false" hidden="false" name="Excel_BuiltIn_Criteria" vbProcedure="false">NA()</definedName>
    <definedName function="false" hidden="false" name="Excel_BuiltIn_Criteria_70" vbProcedure="false">NA()</definedName>
    <definedName function="false" hidden="false" name="Excel_BuiltIn_Criteria_70_61" vbProcedure="false">NA()</definedName>
    <definedName function="false" hidden="false" name="Excel_BuiltIn_Criteria_70_62" vbProcedure="false">NA()</definedName>
    <definedName function="false" hidden="false" name="Excel_BuiltIn_Database" vbProcedure="false">NA()</definedName>
    <definedName function="false" hidden="false" name="Excel_BuiltIn_Extract" vbProcedure="false">NA()</definedName>
    <definedName function="false" hidden="false" name="Excel_BuiltIn_Print_Area" vbProcedure="false">NA()</definedName>
    <definedName function="false" hidden="false" name="Excel_BuiltIn_Print_Area_1_1" vbProcedure="false">"Unknown Operator 21"</definedName>
    <definedName function="false" hidden="false" name="Excel_BuiltIn_Print_Area_69_1" vbProcedure="false">NA()</definedName>
    <definedName function="false" hidden="false" name="Excel_BuiltIn_Print_Area_69_1_61" vbProcedure="false">NA()</definedName>
    <definedName function="false" hidden="false" name="Excel_BuiltIn_Print_Area_69_1_62" vbProcedure="false">NA()</definedName>
    <definedName function="false" hidden="false" name="Excel_BuiltIn_Sheet_Title_1" vbProcedure="false">"101100"</definedName>
    <definedName function="false" hidden="false" name="Excel_BuiltIn_Sheet_Title_10" vbProcedure="false">"151600"</definedName>
    <definedName function="false" hidden="false" name="Excel_BuiltIn_Sheet_Title_11" vbProcedure="false">"151700"</definedName>
    <definedName function="false" hidden="false" name="Excel_BuiltIn_Sheet_Title_12" vbProcedure="false">"151701"</definedName>
    <definedName function="false" hidden="false" name="Excel_BuiltIn_Sheet_Title_13" vbProcedure="false">"151800"</definedName>
    <definedName function="false" hidden="false" name="Excel_BuiltIn_Sheet_Title_14" vbProcedure="false">"153100"</definedName>
    <definedName function="false" hidden="false" name="Excel_BuiltIn_Sheet_Title_15" vbProcedure="false">"157200"</definedName>
    <definedName function="false" hidden="false" name="Excel_BuiltIn_Sheet_Title_16" vbProcedure="false">"158300"</definedName>
    <definedName function="false" hidden="false" name="Excel_BuiltIn_Sheet_Title_17" vbProcedure="false">"18XXX"</definedName>
    <definedName function="false" hidden="false" name="Excel_BuiltIn_Sheet_Title_18" vbProcedure="false">"Immo"</definedName>
    <definedName function="false" hidden="false" name="Excel_BuiltIn_Sheet_Title_19" vbProcedure="false">"231500"</definedName>
    <definedName function="false" hidden="false" name="Excel_BuiltIn_Sheet_Title_2" vbProcedure="false">"106110"</definedName>
    <definedName function="false" hidden="false" name="Excel_BuiltIn_Sheet_Title_20" vbProcedure="false">"274820"</definedName>
    <definedName function="false" hidden="false" name="Excel_BuiltIn_Sheet_Title_21" vbProcedure="false">"274830"</definedName>
    <definedName function="false" hidden="false" name="Excel_BuiltIn_Sheet_Title_22" vbProcedure="false">"275100"</definedName>
    <definedName function="false" hidden="false" name="Excel_BuiltIn_Sheet_Title_23" vbProcedure="false">"275110"</definedName>
    <definedName function="false" hidden="false" name="Excel_BuiltIn_Sheet_Title_24" vbProcedure="false">"275120"</definedName>
    <definedName function="false" hidden="false" name="Excel_BuiltIn_Sheet_Title_25" vbProcedure="false">"291160"</definedName>
    <definedName function="false" hidden="false" name="Excel_BuiltIn_Sheet_Title_26" vbProcedure="false">"310000"</definedName>
    <definedName function="false" hidden="false" name="Excel_BuiltIn_Sheet_Title_27" vbProcedure="false">"370&amp;397"</definedName>
    <definedName function="false" hidden="false" name="Excel_BuiltIn_Sheet_Title_28" vbProcedure="false">"401100"</definedName>
    <definedName function="false" hidden="false" name="Excel_BuiltIn_Sheet_Title_29" vbProcedure="false">"Carmo rhi"</definedName>
    <definedName function="false" hidden="false" name="Excel_BuiltIn_Sheet_Title_3" vbProcedure="false">"106210"</definedName>
    <definedName function="false" hidden="false" name="Excel_BuiltIn_Sheet_Title_30" vbProcedure="false">"Litiges Fournisseurs"</definedName>
    <definedName function="false" hidden="false" name="Excel_BuiltIn_Sheet_Title_31" vbProcedure="false">"401105"</definedName>
    <definedName function="false" hidden="false" name="Excel_BuiltIn_Sheet_Title_32" vbProcedure="false">"402100"</definedName>
    <definedName function="false" hidden="false" name="Excel_BuiltIn_Sheet_Title_33" vbProcedure="false">"402200"</definedName>
    <definedName function="false" hidden="false" name="Excel_BuiltIn_Sheet_Title_34" vbProcedure="false">"402700"</definedName>
    <definedName function="false" hidden="false" name="Excel_BuiltIn_Sheet_Title_35" vbProcedure="false">"402800"</definedName>
    <definedName function="false" hidden="false" name="Excel_BuiltIn_Sheet_Title_36" vbProcedure="false">"403100"</definedName>
    <definedName function="false" hidden="false" name="Excel_BuiltIn_Sheet_Title_37" vbProcedure="false">"404100"</definedName>
    <definedName function="false" hidden="false" name="Excel_BuiltIn_Sheet_Title_38" vbProcedure="false">"Ecritures"</definedName>
    <definedName function="false" hidden="false" name="Excel_BuiltIn_Sheet_Title_39" vbProcedure="false">"408000"</definedName>
    <definedName function="false" hidden="false" name="Excel_BuiltIn_Sheet_Title_4" vbProcedure="false">"110000"</definedName>
    <definedName function="false" hidden="false" name="Excel_BuiltIn_Sheet_Title_40" vbProcedure="false">"409100"</definedName>
    <definedName function="false" hidden="false" name="Excel_BuiltIn_Sheet_Title_41" vbProcedure="false">"40débiteurs(hors 409)"</definedName>
    <definedName function="false" hidden="false" name="Excel_BuiltIn_Sheet_Title_42" vbProcedure="false">"Sommaire"</definedName>
    <definedName function="false" hidden="false" name="Excel_BuiltIn_Sheet_Title_43" vbProcedure="false">"410100"</definedName>
    <definedName function="false" hidden="false" name="Excel_BuiltIn_Sheet_Title_44" vbProcedure="false">"411100"</definedName>
    <definedName function="false" hidden="false" name="Excel_BuiltIn_Sheet_Title_45" vbProcedure="false">"411101"</definedName>
    <definedName function="false" hidden="false" name="Excel_BuiltIn_Sheet_Title_46" vbProcedure="false">"411130"</definedName>
    <definedName function="false" hidden="false" name="Excel_BuiltIn_Sheet_Title_47" vbProcedure="false">"411700"</definedName>
    <definedName function="false" hidden="false" name="Excel_BuiltIn_Sheet_Title_48" vbProcedure="false">"416100"</definedName>
    <definedName function="false" hidden="false" name="Excel_BuiltIn_Sheet_Title_49" vbProcedure="false">"Detail416100"</definedName>
    <definedName function="false" hidden="false" name="Excel_BuiltIn_Sheet_Title_5" vbProcedure="false">"120000"</definedName>
    <definedName function="false" hidden="false" name="Excel_BuiltIn_Sheet_Title_50" vbProcedure="false">"491100"</definedName>
    <definedName function="false" hidden="false" name="Excel_BuiltIn_Sheet_Title_51" vbProcedure="false">"418100-419100"</definedName>
    <definedName function="false" hidden="false" name="Excel_BuiltIn_Sheet_Title_52" vbProcedure="false">"SISA"</definedName>
    <definedName function="false" hidden="false" name="Excel_BuiltIn_Sheet_Title_53" vbProcedure="false">"419110"</definedName>
    <definedName function="false" hidden="false" name="Excel_BuiltIn_Sheet_Title_54" vbProcedure="false">"419111"</definedName>
    <definedName function="false" hidden="false" name="Excel_BuiltIn_Sheet_Title_55" vbProcedure="false">"421000"</definedName>
    <definedName function="false" hidden="false" name="Excel_BuiltIn_Sheet_Title_56" vbProcedure="false">"421100"</definedName>
    <definedName function="false" hidden="false" name="Excel_BuiltIn_Sheet_Title_57" vbProcedure="false">"422110"</definedName>
    <definedName function="false" hidden="false" name="Excel_BuiltIn_Sheet_Title_58" vbProcedure="false">"425010"</definedName>
    <definedName function="false" hidden="false" name="Excel_BuiltIn_Sheet_Title_59" vbProcedure="false">"425300"</definedName>
    <definedName function="false" hidden="false" name="Excel_BuiltIn_Sheet_Title_6" vbProcedure="false">"Provisions"</definedName>
    <definedName function="false" hidden="false" name="Excel_BuiltIn_Sheet_Title_60" vbProcedure="false">"425400"</definedName>
    <definedName function="false" hidden="false" name="Excel_BuiltIn_Sheet_Title_61" vbProcedure="false">"425401"</definedName>
    <definedName function="false" hidden="false" name="Excel_BuiltIn_Sheet_Title_62" vbProcedure="false">"425600"</definedName>
    <definedName function="false" hidden="false" name="Excel_BuiltIn_Sheet_Title_63" vbProcedure="false">"425700"</definedName>
    <definedName function="false" hidden="false" name="Excel_BuiltIn_Sheet_Title_64" vbProcedure="false">"427000"</definedName>
    <definedName function="false" hidden="false" name="Excel_BuiltIn_Sheet_Title_65" vbProcedure="false">"427100"</definedName>
    <definedName function="false" hidden="false" name="Excel_BuiltIn_Sheet_Title_66" vbProcedure="false">"427101"</definedName>
    <definedName function="false" hidden="false" name="Excel_BuiltIn_Sheet_Title_67" vbProcedure="false">"427700"</definedName>
    <definedName function="false" hidden="false" name="Excel_BuiltIn_Sheet_Title_68" vbProcedure="false">"428XXX"</definedName>
    <definedName function="false" hidden="false" name="Excel_BuiltIn_Sheet_Title_69" vbProcedure="false">"Congés ancienneté-contractuels"</definedName>
    <definedName function="false" hidden="false" name="Excel_BuiltIn_Sheet_Title_7" vbProcedure="false">"151201"</definedName>
    <definedName function="false" hidden="false" name="Excel_BuiltIn_Sheet_Title_70" vbProcedure="false">"Massalcpta"</definedName>
    <definedName function="false" hidden="false" name="Excel_BuiltIn_Sheet_Title_71" vbProcedure="false">"431000"</definedName>
    <definedName function="false" hidden="false" name="Excel_BuiltIn_Sheet_Title_72" vbProcedure="false">"URSAFF"</definedName>
    <definedName function="false" hidden="false" name="Excel_BuiltIn_Sheet_Title_73" vbProcedure="false">"431300"</definedName>
    <definedName function="false" hidden="false" name="Excel_BuiltIn_Sheet_Title_74" vbProcedure="false">"436000"</definedName>
    <definedName function="false" hidden="false" name="Excel_BuiltIn_Sheet_Title_75" vbProcedure="false">"437000"</definedName>
    <definedName function="false" hidden="false" name="Excel_BuiltIn_Sheet_Title_76" vbProcedure="false">"ASSEDIC"</definedName>
    <definedName function="false" hidden="false" name="Excel_BuiltIn_Sheet_Title_77" vbProcedure="false">"437300à437350"</definedName>
    <definedName function="false" hidden="false" name="Excel_BuiltIn_Sheet_Title_78" vbProcedure="false">"Détail437300&amp;437350"</definedName>
    <definedName function="false" hidden="false" name="Excel_BuiltIn_Sheet_Title_79" vbProcedure="false">"437700"</definedName>
    <definedName function="false" hidden="false" name="Excel_BuiltIn_Sheet_Title_8" vbProcedure="false">"151210"</definedName>
    <definedName function="false" hidden="false" name="Excel_BuiltIn_Sheet_Title_80" vbProcedure="false">"438600"</definedName>
    <definedName function="false" hidden="false" name="Excel_BuiltIn_Sheet_Title_81" vbProcedure="false">"438620"</definedName>
    <definedName function="false" hidden="false" name="Excel_BuiltIn_Sheet_Title_82" vbProcedure="false">"438630"</definedName>
    <definedName function="false" hidden="false" name="Excel_BuiltIn_Sheet_Title_83" vbProcedure="false">"438640"</definedName>
    <definedName function="false" hidden="false" name="Excel_BuiltIn_Sheet_Title_84" vbProcedure="false">"438700"</definedName>
    <definedName function="false" hidden="false" name="Excel_BuiltIn_Sheet_Title_85" vbProcedure="false">"438740"</definedName>
    <definedName function="false" hidden="false" name="Excel_BuiltIn_Sheet_Title_86" vbProcedure="false">"Décl tva"</definedName>
    <definedName function="false" hidden="false" name="Excel_BuiltIn_Sheet_Title_87" vbProcedure="false">"AOUT 09"</definedName>
    <definedName function="false" hidden="false" name="Excel_BuiltIn_Sheet_Title_88" vbProcedure="false">"Rappchmt"</definedName>
    <definedName function="false" hidden="false" name="Excel_BuiltIn_Sheet_Title_89" vbProcedure="false">"447700"</definedName>
    <definedName function="false" hidden="false" name="Excel_BuiltIn_Sheet_Title_9" vbProcedure="false">"151300"</definedName>
    <definedName function="false" hidden="false" name="Excel_BuiltIn_Sheet_Title_90" vbProcedure="false">"TVTS"</definedName>
    <definedName function="false" hidden="false" name="Excel_BuiltIn_Sheet_Title_91" vbProcedure="false">"451101"</definedName>
    <definedName function="false" hidden="false" name="Excel_BuiltIn_Sheet_Title_92" vbProcedure="false">"458020"</definedName>
    <definedName function="false" hidden="false" name="Excel_BuiltIn_Sheet_Title_93" vbProcedure="false">"462100"</definedName>
    <definedName function="false" hidden="false" name="Excel_BuiltIn_Sheet_Title_94" vbProcedure="false">"Détail 486000"</definedName>
    <definedName function="false" hidden="false" name="Excel_BuiltIn_Sheet_Title_95" vbProcedure="false">"512100"</definedName>
    <definedName function="false" hidden="false" name="Excel_BuiltIn_Sheet_Title_96" vbProcedure="false">"512999"</definedName>
    <definedName function="false" hidden="false" name="Excel_BuiltIn_Sheet_Title_97" vbProcedure="false">"Etat rapprochmts"</definedName>
    <definedName function="false" hidden="false" name="Excel_BuiltIn_Sheet_Title_98" vbProcedure="false">"531300"</definedName>
    <definedName function="false" hidden="false" name="Excel_BuiltIn_Sheet_Title_99" vbProcedure="false">"Feuil5"</definedName>
    <definedName function="false" hidden="false" name="Excel_BuiltIn__FilterDatabase_50" vbProcedure="false">NA()</definedName>
    <definedName function="false" hidden="false" name="Excel_BuiltIn__FilterDatabase_55" vbProcedure="false">NA()</definedName>
    <definedName function="false" hidden="false" name="exploitation" vbProcedure="false">#REF!</definedName>
    <definedName function="false" hidden="false" name="exploitation___0" vbProcedure="false">NA()</definedName>
    <definedName function="false" hidden="false" name="EXTDAS" vbProcedure="false">[13]EXTDAS!$A$2:$Y$373</definedName>
    <definedName function="false" hidden="false" name="EXTDAS___0" vbProcedure="false">NA()</definedName>
    <definedName function="false" hidden="false" name="fevrier" vbProcedure="false">[14]Paramètres!$B$3</definedName>
    <definedName function="false" hidden="false" name="fevrier___0" vbProcedure="false">NA()</definedName>
    <definedName function="false" hidden="false" name="FGX" vbProcedure="false">'[15]synthese '!#ref!</definedName>
    <definedName function="false" hidden="false" name="FGX___0" vbProcedure="false">NA()</definedName>
    <definedName function="false" hidden="false" name="FG_Vinci" vbProcedure="false">#REF!</definedName>
    <definedName function="false" hidden="false" name="FG_Vinci___0" vbProcedure="false">NA()</definedName>
    <definedName function="false" hidden="false" name="Financ." vbProcedure="false">#REF!</definedName>
    <definedName function="false" hidden="false" name="Financ.___0" vbProcedure="false">NA()</definedName>
    <definedName function="false" hidden="false" name="formej" vbProcedure="false">[3]bat!#ref!</definedName>
    <definedName function="false" hidden="false" name="formhv" vbProcedure="false">'[3]smtpc (tp)'!#ref!</definedName>
    <definedName function="false" hidden="false" name="formpc" vbProcedure="false">'[3]jmg-pc'!#ref!</definedName>
    <definedName function="false" hidden="false" name="formphr" vbProcedure="false">'[3]jmg-jpw'!#ref!</definedName>
    <definedName function="false" hidden="false" name="formres1" vbProcedure="false">#REF!</definedName>
    <definedName function="false" hidden="false" name="formres2" vbProcedure="false">#REF!</definedName>
    <definedName function="false" hidden="false" name="formres3" vbProcedure="false">#REF!</definedName>
    <definedName function="false" hidden="false" name="formres4" vbProcedure="false">#REF!</definedName>
    <definedName function="false" hidden="false" name="formsep" vbProcedure="false">[3]sep!#ref!</definedName>
    <definedName function="false" hidden="false" name="formser" vbProcedure="false">#REF!</definedName>
    <definedName function="false" hidden="false" name="formstr" vbProcedure="false">[9]structures!#ref!</definedName>
    <definedName function="false" hidden="false" name="FSIRRIG" vbProcedure="false">#REF!</definedName>
    <definedName function="false" hidden="false" name="FSIRRIG___0" vbProcedure="false">NA()</definedName>
    <definedName function="false" hidden="false" name="hjmg3" vbProcedure="false">[3]jmg!#ref!</definedName>
    <definedName function="false" hidden="false" name="hjmg5" vbProcedure="false">[3]jmg!#ref!</definedName>
    <definedName function="false" hidden="false" name="hphr1" vbProcedure="false">'[3]jmg-jpw'!#ref!</definedName>
    <definedName function="false" hidden="false" name="hphr2" vbProcedure="false">'[3]jmg-jpw'!#ref!</definedName>
    <definedName function="false" hidden="false" name="hphr4" vbProcedure="false">'[3]jmg-jpw'!#ref!</definedName>
    <definedName function="false" hidden="false" name="hres1" vbProcedure="false">#REF!</definedName>
    <definedName function="false" hidden="false" name="hres2" vbProcedure="false">#REF!</definedName>
    <definedName function="false" hidden="false" name="hres3" vbProcedure="false">#REF!</definedName>
    <definedName function="false" hidden="false" name="hres4" vbProcedure="false">#REF!</definedName>
    <definedName function="false" hidden="false" name="hres5" vbProcedure="false">#REF!</definedName>
    <definedName function="false" hidden="false" name="hsep1" vbProcedure="false">[3]sep!#ref!</definedName>
    <definedName function="false" hidden="false" name="hsep2" vbProcedure="false">[3]sep!#ref!</definedName>
    <definedName function="false" hidden="false" name="hsep4" vbProcedure="false">[3]sep!#ref!</definedName>
    <definedName function="false" hidden="false" name="hser1" vbProcedure="false">#REF!</definedName>
    <definedName function="false" hidden="false" name="hser2" vbProcedure="false">#REF!</definedName>
    <definedName function="false" hidden="false" name="hser4" vbProcedure="false">#REF!</definedName>
    <definedName function="false" hidden="false" name="hstr1" vbProcedure="false">[9]structures!#ref!</definedName>
    <definedName function="false" hidden="false" name="hstr2" vbProcedure="false">[9]structures!#ref!</definedName>
    <definedName function="false" hidden="false" name="hstr4" vbProcedure="false">[9]structures!#ref!</definedName>
    <definedName function="false" hidden="false" name="J" vbProcedure="false">'[1]synthese '!#ref!</definedName>
    <definedName function="false" hidden="false" name="JMD" vbProcedure="false">#REF!</definedName>
    <definedName function="false" hidden="false" name="JMD___0" vbProcedure="false">NA()</definedName>
    <definedName function="false" hidden="false" name="J___0" vbProcedure="false">NA()</definedName>
    <definedName function="false" hidden="true" name="ketr" vbProcedure="false">[16]synthèse!#REF!</definedName>
    <definedName function="false" hidden="false" name="Liste_Mars" vbProcedure="false">[17]Paramètres!$F$3:$G$14</definedName>
    <definedName function="false" hidden="false" name="Liste_Mars___0" vbProcedure="false">NA()</definedName>
    <definedName function="false" hidden="false" name="Liste_mois" vbProcedure="false">#REF!</definedName>
    <definedName function="false" hidden="false" name="Liste_mois___0" vbProcedure="false">NA()</definedName>
    <definedName function="false" hidden="false" name="M" vbProcedure="false">#REF!</definedName>
    <definedName function="false" hidden="false" name="Mars" vbProcedure="false">[17]Paramètres!$B$3</definedName>
    <definedName function="false" hidden="false" name="Mars1" vbProcedure="false">[17]Paramètres!$B$3</definedName>
    <definedName function="false" hidden="false" name="Mars1___0" vbProcedure="false">NA()</definedName>
    <definedName function="false" hidden="false" name="Mars___0" vbProcedure="false">NA()</definedName>
    <definedName function="false" hidden="false" name="MATRAT" vbProcedure="false">#REF!</definedName>
    <definedName function="false" hidden="false" name="MATRAT___0" vbProcedure="false">NA()</definedName>
    <definedName function="false" hidden="false" name="Mois" vbProcedure="false">#REF!</definedName>
    <definedName function="false" hidden="false" name="moisEC" vbProcedure="false">#REF!</definedName>
    <definedName function="false" hidden="false" name="moisEC___0" vbProcedure="false">NA()</definedName>
    <definedName function="false" hidden="false" name="Mois___0" vbProcedure="false">NA()</definedName>
    <definedName function="false" hidden="false" name="N" vbProcedure="false">#REF!</definedName>
    <definedName function="false" hidden="false" name="N_6" vbProcedure="false">NA()</definedName>
    <definedName function="false" hidden="false" name="n_69" vbProcedure="false">NA()</definedName>
    <definedName function="false" hidden="false" name="n_73" vbProcedure="false">NA()</definedName>
    <definedName function="false" hidden="false" name="n_77" vbProcedure="false">NA()</definedName>
    <definedName function="false" hidden="false" name="n_87" vbProcedure="false">NA()</definedName>
    <definedName function="false" hidden="false" name="n___0" vbProcedure="false">NA()</definedName>
    <definedName function="false" hidden="false" name="Opérat." vbProcedure="false">#REF!</definedName>
    <definedName function="false" hidden="false" name="Opérat.__牥慩" vbProcedure="false">NA()</definedName>
    <definedName function="false" hidden="false" name="Opérat.__牥慩___0" vbProcedure="false">NA()</definedName>
    <definedName function="false" hidden="false" name="PAGE1" vbProcedure="false">#REF!</definedName>
    <definedName function="false" hidden="false" name="PAGE1___0" vbProcedure="false">NA()</definedName>
    <definedName function="false" hidden="false" name="PC2___0" vbProcedure="false">NA()</definedName>
    <definedName function="false" hidden="false" name="PC7___0" vbProcedure="false">NA()</definedName>
    <definedName function="false" hidden="false" name="pfa" vbProcedure="false">'[18]1998'!#ref!</definedName>
    <definedName function="false" hidden="false" name="pfa___0" vbProcedure="false">NA()</definedName>
    <definedName function="false" hidden="false" name="PLANCA" vbProcedure="false">#REF!</definedName>
    <definedName function="false" hidden="false" name="PLANCA___0" vbProcedure="false">NA()</definedName>
    <definedName function="false" hidden="false" name="PLANNING" vbProcedure="false">#REF!</definedName>
    <definedName function="false" hidden="false" name="PLANNING___0" vbProcedure="false">NA()</definedName>
    <definedName function="false" hidden="false" name="RECAPJLBO" vbProcedure="false">#REF!</definedName>
    <definedName function="false" hidden="false" name="RECAPJLBO___0" vbProcedure="false">NA()</definedName>
    <definedName function="false" hidden="false" name="recette" vbProcedure="false">#REF!</definedName>
    <definedName function="false" hidden="false" name="recette___0" vbProcedure="false">NA()</definedName>
    <definedName function="false" hidden="false" name="Réel" vbProcedure="false">[12]RECAPAG!$M$5</definedName>
    <definedName function="false" hidden="false" name="Réel__._" vbProcedure="false">NA()</definedName>
    <definedName function="false" hidden="false" name="Réel__.____0" vbProcedure="false">NA()</definedName>
    <definedName function="false" hidden="false" name="Siège" vbProcedure="false">#REF!</definedName>
    <definedName function="false" hidden="false" name="Siège__䙟汩" vbProcedure="false">NA()</definedName>
    <definedName function="false" hidden="false" name="Siège__䙟汩___0" vbProcedure="false">NA()</definedName>
    <definedName function="false" hidden="false" name="specres1" vbProcedure="false">#REF!</definedName>
    <definedName function="false" hidden="false" name="specres2" vbProcedure="false">#REF!</definedName>
    <definedName function="false" hidden="false" name="Synthèse_des_résultats" vbProcedure="false">#REF!</definedName>
    <definedName function="false" hidden="false" name="T" vbProcedure="false">'[1]synthese '!#ref!</definedName>
    <definedName function="false" hidden="false" name="Titre" vbProcedure="false">#REF!</definedName>
    <definedName function="false" hidden="false" name="Titre___0" vbProcedure="false">NA()</definedName>
    <definedName function="false" hidden="false" name="TRITYPE" vbProcedure="false">[19]!TRITYPE</definedName>
    <definedName function="false" hidden="false" name="TRM" vbProcedure="false">#REF!</definedName>
    <definedName function="false" hidden="false" name="TRM___0" vbProcedure="false">NA()</definedName>
    <definedName function="false" hidden="false" name="tx" vbProcedure="false">#REF!</definedName>
    <definedName function="false" hidden="false" name="Tx_FG" vbProcedure="false">#REF!</definedName>
    <definedName function="false" hidden="false" name="Tx_FG___0" vbProcedure="false">NA()</definedName>
    <definedName function="false" hidden="false" name="Tx_sav" vbProcedure="false">#REF!</definedName>
    <definedName function="false" hidden="false" name="Tx_sav___0" vbProcedure="false">NA()</definedName>
    <definedName function="false" hidden="false" name="tx___0" vbProcedure="false">NA()</definedName>
    <definedName function="false" hidden="false" name="T___0" vbProcedure="false">NA()</definedName>
    <definedName function="false" hidden="false" name="USD" vbProcedure="false">#REF!</definedName>
    <definedName function="false" hidden="false" name="USD___0" vbProcedure="false">NA()</definedName>
    <definedName function="false" hidden="true" name="wrn.Analyse._.états._.financiers." vbProcedure="false">{"Etat",#N/A,FALSE,"VBSERV";"Etat",#N/A,FALSE,"AMSERV";"Etat",#N/A,FALSE,"CEPORT";"Etat",#N/A,FALSE,"EXIGCLI";"Etat",#N/A,FALSE,"METP";"Etat",#N/A,FALSE,"CCSOCA";"Etat",#N/A,FALSE,"RAPPROCA";"Semi",#N/A,FALSE,"SEO.XLS";"Etat",#N/A,FALSE,"APEXP";"Etat",#N/A,FALSE,"CESOGEST";"Etat",#N/A,FALSE,"PESOGEST"}</definedName>
    <definedName function="false" hidden="true" name="wrn.BACHA." vbProcedure="false">{#N/A,#N/A,TRUE,"RESULTAT";#N/A,#N/A,TRUE,"ACTIVITE";#N/A,#N/A,TRUE,"STRUCTURES";#N/A,#N/A,TRUE,"MATERIEL";#N/A,#N/A,TRUE,"FILIALES"}</definedName>
    <definedName function="false" hidden="true" name="wrn.SII." vbProcedure="false">{#N/A,#N/A,FALSE,"SII-TOTAL";#N/A,#N/A,FALSE,"SII-SBTPC";#N/A,#N/A,FALSE,"SII-CORR";#N/A,#N/A,FALSE,"SII-SBIPB";#N/A,#N/A,FALSE,"SII-SBIE";#N/A,#N/A,FALSE,"SII-SBMI";#N/A,#N/A,FALSE,"SII-SMTPC"}</definedName>
    <definedName function="false" hidden="false" name="XX" vbProcedure="false">#REF!</definedName>
    <definedName function="false" hidden="false" name="xxxx" vbProcedure="false">#REF!</definedName>
    <definedName function="false" hidden="false" name="XXXXX" vbProcedure="false">#REF!</definedName>
    <definedName function="false" hidden="false" name="Zak" vbProcedure="false">'[1]synthese '!#ref!</definedName>
    <definedName function="false" hidden="false" name="Zak___0" vbProcedure="false">NA()</definedName>
    <definedName function="false" hidden="false" name="zone1" vbProcedure="false">#REF!</definedName>
    <definedName function="false" hidden="false" name="ZONE2" vbProcedure="false">#REF!</definedName>
    <definedName function="false" hidden="false" name="zone3" vbProcedure="false">#REF!</definedName>
    <definedName function="false" hidden="false" name="_1Synthèse_des_résultats____?" vbProcedure="false">NA()</definedName>
    <definedName function="false" hidden="false" name="_abo04" vbProcedure="false">#REF!</definedName>
    <definedName function="false" hidden="false" name="_abo05" vbProcedure="false">#REF!</definedName>
    <definedName function="false" hidden="false" name="_abo06" vbProcedure="false">#REF!</definedName>
    <definedName function="false" hidden="false" name="_abo07" vbProcedure="false">#REF!</definedName>
    <definedName function="false" hidden="false" name="_bej1" vbProcedure="false">[3]bat!#ref!</definedName>
    <definedName function="false" hidden="false" name="_bej2" vbProcedure="false">[3]bat!#ref!</definedName>
    <definedName function="false" hidden="false" name="_bej4" vbProcedure="false">[3]bat!#ref!</definedName>
    <definedName function="false" hidden="false" name="_bhv1" vbProcedure="false">'[3]smtpc (tp)'!#ref!</definedName>
    <definedName function="false" hidden="false" name="_bhv2" vbProcedure="false">'[3]smtpc (tp)'!#ref!</definedName>
    <definedName function="false" hidden="false" name="_bhv4" vbProcedure="false">'[3]smtpc (tp)'!#ref!</definedName>
    <definedName function="false" hidden="false" name="_bpc1" vbProcedure="false">'[3]jmg-pc'!#ref!</definedName>
    <definedName function="false" hidden="false" name="_bpc2" vbProcedure="false">'[3]jmg-pc'!#ref!</definedName>
    <definedName function="false" hidden="false" name="_bpc4" vbProcedure="false">'[3]jmg-pc'!#ref!</definedName>
    <definedName function="false" hidden="false" name="_hej1" vbProcedure="false">[3]bat!#ref!</definedName>
    <definedName function="false" hidden="false" name="_hej2" vbProcedure="false">[3]bat!#ref!</definedName>
    <definedName function="false" hidden="false" name="_hej4" vbProcedure="false">[3]bat!#ref!</definedName>
    <definedName function="false" hidden="false" name="_hhv1" vbProcedure="false">'[3]smtpc (tp)'!#ref!</definedName>
    <definedName function="false" hidden="false" name="_hhv2" vbProcedure="false">'[3]smtpc (tp)'!#ref!</definedName>
    <definedName function="false" hidden="false" name="_hhv4" vbProcedure="false">'[3]smtpc (tp)'!#ref!</definedName>
    <definedName function="false" hidden="false" name="_hpc1" vbProcedure="false">'[3]jmg-pc'!#ref!</definedName>
    <definedName function="false" hidden="false" name="_hpc2" vbProcedure="false">'[3]jmg-pc'!#ref!</definedName>
    <definedName function="false" hidden="false" name="_hpc4" vbProcedure="false">'[3]jmg-pc'!#ref!</definedName>
    <definedName function="false" hidden="false" name="_hpc5" vbProcedure="false">'[3]jmg-pc'!#ref!</definedName>
    <definedName function="false" hidden="true" name="_Key1" vbProcedure="false">[4]synthèse!#REF!</definedName>
    <definedName function="false" hidden="true" name="_Order1" vbProcedure="false">255</definedName>
    <definedName function="false" hidden="true" name="_Order2" vbProcedure="false">255</definedName>
    <definedName function="false" hidden="false" name="_PC2" vbProcedure="false">'[1]synthese '!#ref!</definedName>
    <definedName function="false" hidden="false" name="_PC7" vbProcedure="false">'[1]synthese '!#ref!</definedName>
    <definedName function="false" hidden="false" name="_sal90" vbProcedure="false">#REF!</definedName>
    <definedName function="false" hidden="true" name="_Sort" vbProcedure="false">[4]synthèse!#REF!</definedName>
    <definedName function="false" hidden="false" name="_xlnm.Criteria" vbProcedure="false">#REF!</definedName>
    <definedName function="false" hidden="false" name="_xlnm.Database" vbProcedure="false">'[6]10'!#ref!</definedName>
    <definedName function="false" hidden="false" name="_xlnm.Extract" vbProcedure="false">#REF!</definedName>
    <definedName function="false" hidden="false" name="_xlnm.Print_Area" vbProcedure="false">#REF!</definedName>
    <definedName function="false" hidden="false" name="__PC2" vbProcedure="false">'[1]synthese '!#ref!</definedName>
    <definedName function="false" hidden="false" name="__PC7" vbProcedure="false">'[1]synthese '!#ref!</definedName>
    <definedName function="false" hidden="false" name="___PC2" vbProcedure="false">'[1]synthese '!#ref!</definedName>
    <definedName function="false" hidden="false" name="___PC7" vbProcedure="false">'[1]synthese '!#ref!</definedName>
    <definedName function="false" hidden="false" name="___sal90" vbProcedure="false">#REF!</definedName>
    <definedName function="false" hidden="false" name="____bej1" vbProcedure="false">[2]bat!#ref!</definedName>
    <definedName function="false" hidden="false" name="____bej2" vbProcedure="false">[2]bat!#ref!</definedName>
    <definedName function="false" hidden="false" name="____bej4" vbProcedure="false">[2]bat!#ref!</definedName>
    <definedName function="false" hidden="false" name="____bhv1" vbProcedure="false">'[2]smtpc (tp)'!#ref!</definedName>
    <definedName function="false" hidden="false" name="____bhv2" vbProcedure="false">'[2]smtpc (tp)'!#ref!</definedName>
    <definedName function="false" hidden="false" name="____bhv4" vbProcedure="false">'[2]smtpc (tp)'!#ref!</definedName>
    <definedName function="false" hidden="false" name="____bpc1" vbProcedure="false">'[2]jmg-pc'!#ref!</definedName>
    <definedName function="false" hidden="false" name="____bpc2" vbProcedure="false">'[2]jmg-pc'!#ref!</definedName>
    <definedName function="false" hidden="false" name="____bpc4" vbProcedure="false">'[2]jmg-pc'!#ref!</definedName>
    <definedName function="false" hidden="false" name="____hej1" vbProcedure="false">[2]bat!#ref!</definedName>
    <definedName function="false" hidden="false" name="____hej2" vbProcedure="false">[2]bat!#ref!</definedName>
    <definedName function="false" hidden="false" name="____hej4" vbProcedure="false">[2]bat!#ref!</definedName>
    <definedName function="false" hidden="false" name="____hhv1" vbProcedure="false">'[2]smtpc (tp)'!#ref!</definedName>
    <definedName function="false" hidden="false" name="____hhv2" vbProcedure="false">'[2]smtpc (tp)'!#ref!</definedName>
    <definedName function="false" hidden="false" name="____hhv4" vbProcedure="false">'[2]smtpc (tp)'!#ref!</definedName>
    <definedName function="false" hidden="false" name="____hpc1" vbProcedure="false">'[2]jmg-pc'!#ref!</definedName>
    <definedName function="false" hidden="false" name="____hpc2" vbProcedure="false">'[2]jmg-pc'!#ref!</definedName>
    <definedName function="false" hidden="false" name="____hpc4" vbProcedure="false">'[2]jmg-pc'!#ref!</definedName>
    <definedName function="false" hidden="false" name="____hpc5" vbProcedure="false">'[2]jmg-pc'!#ref!</definedName>
    <definedName function="false" hidden="false" name="____PC2" vbProcedure="false">'[1]synthese '!#ref!</definedName>
    <definedName function="false" hidden="false" name="____PC7" vbProcedure="false">'[1]synthese '!#ref!</definedName>
    <definedName function="false" hidden="false" name="_____PC2" vbProcedure="false">'[1]synthese '!#ref!</definedName>
    <definedName function="false" hidden="false" name="_____PC7" vbProcedure="false">'[1]synthese '!#ref!</definedName>
    <definedName function="false" hidden="false" name="_____sal90" vbProcedure="false">#REF!</definedName>
    <definedName function="false" hidden="false" name="______PC2" vbProcedure="false">'[1]synthese '!#ref!</definedName>
    <definedName function="false" hidden="false" name="______PC7" vbProcedure="false">'[1]synthese '!#ref!</definedName>
    <definedName function="false" hidden="false" name="_______bej1" vbProcedure="false">[2]bat!#ref!</definedName>
    <definedName function="false" hidden="false" name="_______bej2" vbProcedure="false">[2]bat!#ref!</definedName>
    <definedName function="false" hidden="false" name="_______bej4" vbProcedure="false">[2]bat!#ref!</definedName>
    <definedName function="false" hidden="false" name="_______bhv1" vbProcedure="false">'[2]smtpc (tp)'!#ref!</definedName>
    <definedName function="false" hidden="false" name="_______bhv2" vbProcedure="false">'[2]smtpc (tp)'!#ref!</definedName>
    <definedName function="false" hidden="false" name="_______bhv4" vbProcedure="false">'[2]smtpc (tp)'!#ref!</definedName>
    <definedName function="false" hidden="false" name="_______bpc1" vbProcedure="false">'[2]jmg-pc'!#ref!</definedName>
    <definedName function="false" hidden="false" name="_______bpc2" vbProcedure="false">'[2]jmg-pc'!#ref!</definedName>
    <definedName function="false" hidden="false" name="_______bpc4" vbProcedure="false">'[2]jmg-pc'!#ref!</definedName>
    <definedName function="false" hidden="false" name="_______hej1" vbProcedure="false">[2]bat!#ref!</definedName>
    <definedName function="false" hidden="false" name="_______hej2" vbProcedure="false">[2]bat!#ref!</definedName>
    <definedName function="false" hidden="false" name="_______hej4" vbProcedure="false">[2]bat!#ref!</definedName>
    <definedName function="false" hidden="false" name="_______hhv1" vbProcedure="false">'[2]smtpc (tp)'!#ref!</definedName>
    <definedName function="false" hidden="false" name="_______hhv2" vbProcedure="false">'[2]smtpc (tp)'!#ref!</definedName>
    <definedName function="false" hidden="false" name="_______hhv4" vbProcedure="false">'[2]smtpc (tp)'!#ref!</definedName>
    <definedName function="false" hidden="false" name="_______hpc1" vbProcedure="false">'[2]jmg-pc'!#ref!</definedName>
    <definedName function="false" hidden="false" name="_______hpc2" vbProcedure="false">'[2]jmg-pc'!#ref!</definedName>
    <definedName function="false" hidden="false" name="_______hpc4" vbProcedure="false">'[2]jmg-pc'!#ref!</definedName>
    <definedName function="false" hidden="false" name="_______hpc5" vbProcedure="false">'[2]jmg-pc'!#ref!</definedName>
    <definedName function="false" hidden="false" name="_______PC2" vbProcedure="false">'[1]synthese '!#ref!</definedName>
    <definedName function="false" hidden="false" name="_______PC7" vbProcedure="false">'[1]synthese '!#ref!</definedName>
    <definedName function="false" hidden="false" name="________PC7" vbProcedure="false">'[1]synthese '!#ref!</definedName>
    <definedName function="false" hidden="true" localSheetId="0" name="wrn.Analyse._.états._.financiers." vbProcedure="false">{"Etat",#N/A,FALSE,"VBSERV";"Etat",#N/A,FALSE,"AMSERV";"Etat",#N/A,FALSE,"CEPORT";"Etat",#N/A,FALSE,"EXIGCLI";"Etat",#N/A,FALSE,"METP";"Etat",#N/A,FALSE,"CCSOCA";"Etat",#N/A,FALSE,"RAPPROCA";"Semi",#N/A,FALSE,"SEO.XLS";"Etat",#N/A,FALSE,"APEXP";"Etat",#N/A,FALSE,"CESOGEST";"Etat",#N/A,FALSE,"PESOGEST"}</definedName>
    <definedName function="false" hidden="false" localSheetId="1" name="a" vbProcedure="false">'[5]détail prov°'!#ref!</definedName>
    <definedName function="false" hidden="false" localSheetId="1" name="Données" vbProcedure="false">#REF!</definedName>
    <definedName function="false" hidden="false" localSheetId="1" name="Estimé" vbProcedure="false">[11]RECAPAG!$M$6</definedName>
    <definedName function="false" hidden="false" localSheetId="1" name="Financ." vbProcedure="false">#REF!</definedName>
    <definedName function="false" hidden="false" localSheetId="1" name="FSIRRIG" vbProcedure="false">#REF!</definedName>
    <definedName function="false" hidden="false" localSheetId="1" name="MATRAT" vbProcedure="false">#REF!</definedName>
    <definedName function="false" hidden="false" localSheetId="1" name="Opérat." vbProcedure="false">#REF!</definedName>
    <definedName function="false" hidden="false" localSheetId="1" name="PAGE1" vbProcedure="false">#REF!</definedName>
    <definedName function="false" hidden="false" localSheetId="1" name="PLANCA" vbProcedure="false">#REF!</definedName>
    <definedName function="false" hidden="false" localSheetId="1" name="PLANNING" vbProcedure="false">#REF!</definedName>
    <definedName function="false" hidden="false" localSheetId="1" name="RECAPJLBO" vbProcedure="false">#REF!</definedName>
    <definedName function="false" hidden="false" localSheetId="1" name="recette" vbProcedure="false">#REF!</definedName>
    <definedName function="false" hidden="false" localSheetId="1" name="Réel" vbProcedure="false">[11]RECAPAG!$M$5</definedName>
    <definedName function="false" hidden="false" localSheetId="1" name="Siège" vbProcedure="false">#REF!</definedName>
    <definedName function="false" hidden="false" localSheetId="1" name="Synthèse_des_résultats" vbProcedure="false">#REF!</definedName>
    <definedName function="false" hidden="false" localSheetId="1" name="Titre" vbProcedure="false">#REF!</definedName>
    <definedName function="false" hidden="true" localSheetId="1" name="wrn.Analyse._.états._.financiers." vbProcedure="false">{"Etat",#N/A,FALSE,"VBSERV";"Etat",#N/A,FALSE,"AMSERV";"Etat",#N/A,FALSE,"CEPORT";"Etat",#N/A,FALSE,"EXIGCLI";"Etat",#N/A,FALSE,"METP";"Etat",#N/A,FALSE,"CCSOCA";"Etat",#N/A,FALSE,"RAPPROCA";"Semi",#N/A,FALSE,"SEO.XLS";"Etat",#N/A,FALSE,"APEXP";"Etat",#N/A,FALSE,"CESOGEST";"Etat",#N/A,FALSE,"PESOGEST"}</definedName>
    <definedName function="false" hidden="false" localSheetId="1" name="_xlnm.Criteria" vbProcedure="false">#REF!</definedName>
    <definedName function="false" hidden="false" localSheetId="1" name="_xlnm.Database" vbProcedure="false">#REF!</definedName>
    <definedName function="false" hidden="false" localSheetId="1" name="_xlnm.Extract" vbProcedure="false">#REF!</definedName>
    <definedName function="false" hidden="true" localSheetId="1" name="__FPMExcelClient_CellBasedFunctionStatus" vbProcedure="false">"1_1_2_1_1_2"</definedName>
    <definedName function="false" hidden="true" localSheetId="2" name="wrn.Analyse._.états._.financiers." vbProcedure="false">{"Etat",#N/A,FALSE,"VBSERV";"Etat",#N/A,FALSE,"AMSERV";"Etat",#N/A,FALSE,"CEPORT";"Etat",#N/A,FALSE,"EXIGCLI";"Etat",#N/A,FALSE,"METP";"Etat",#N/A,FALSE,"CCSOCA";"Etat",#N/A,FALSE,"RAPPROCA";"Semi",#N/A,FALSE,"SEO.XLS";"Etat",#N/A,FALSE,"APEXP";"Etat",#N/A,FALSE,"CESOGEST";"Etat",#N/A,FALSE,"PESOGEST"}</definedName>
    <definedName function="false" hidden="false" localSheetId="3" name="a" vbProcedure="false">'[1]synthese '!#ref!</definedName>
    <definedName function="false" hidden="false" localSheetId="3" name="a1200000" vbProcedure="false">#REF!</definedName>
    <definedName function="false" hidden="false" localSheetId="3" name="bjmg3" vbProcedure="false">[3]jmg!#ref!</definedName>
    <definedName function="false" hidden="false" localSheetId="3" name="bjmg5" vbProcedure="false">[3]jmg!#ref!</definedName>
    <definedName function="false" hidden="false" localSheetId="3" name="bphr1" vbProcedure="false">'[3]jmg-jpw'!#ref!</definedName>
    <definedName function="false" hidden="false" localSheetId="3" name="bphr2" vbProcedure="false">'[3]jmg-jpw'!#ref!</definedName>
    <definedName function="false" hidden="false" localSheetId="3" name="bphr4" vbProcedure="false">'[3]jmg-jpw'!#ref!</definedName>
    <definedName function="false" hidden="false" localSheetId="3" name="bres1" vbProcedure="false">#REF!</definedName>
    <definedName function="false" hidden="false" localSheetId="3" name="bres2" vbProcedure="false">#REF!</definedName>
    <definedName function="false" hidden="false" localSheetId="3" name="bres3" vbProcedure="false">#REF!</definedName>
    <definedName function="false" hidden="false" localSheetId="3" name="bres4" vbProcedure="false">#REF!</definedName>
    <definedName function="false" hidden="false" localSheetId="3" name="bres5" vbProcedure="false">#REF!</definedName>
    <definedName function="false" hidden="false" localSheetId="3" name="bsep1" vbProcedure="false">[3]sep!#ref!</definedName>
    <definedName function="false" hidden="false" localSheetId="3" name="bsep2" vbProcedure="false">[3]sep!#ref!</definedName>
    <definedName function="false" hidden="false" localSheetId="3" name="bsep4" vbProcedure="false">[3]sep!#ref!</definedName>
    <definedName function="false" hidden="false" localSheetId="3" name="bser1" vbProcedure="false">#REF!</definedName>
    <definedName function="false" hidden="false" localSheetId="3" name="bser2" vbProcedure="false">#REF!</definedName>
    <definedName function="false" hidden="false" localSheetId="3" name="bser4" vbProcedure="false">#REF!</definedName>
    <definedName function="false" hidden="false" localSheetId="3" name="bstr1" vbProcedure="false">[9]structures!#ref!</definedName>
    <definedName function="false" hidden="false" localSheetId="3" name="bstr2" vbProcedure="false">[9]structures!#ref!</definedName>
    <definedName function="false" hidden="false" localSheetId="3" name="bstr3" vbProcedure="false">[9]structures!#ref!</definedName>
    <definedName function="false" hidden="false" localSheetId="3" name="bstr4" vbProcedure="false">[9]structures!#ref!</definedName>
    <definedName function="false" hidden="false" localSheetId="3" name="bstr5" vbProcedure="false">[9]structures!#ref!</definedName>
    <definedName function="false" hidden="false" localSheetId="3" name="budget" vbProcedure="false">#REF!</definedName>
    <definedName function="false" hidden="false" localSheetId="3" name="D" vbProcedure="false">'[1]synthese '!#ref!</definedName>
    <definedName function="false" hidden="false" localSheetId="3" name="dededeededed" vbProcedure="false">#REF!</definedName>
    <definedName function="false" hidden="false" localSheetId="3" name="Données" vbProcedure="false">#REF!</definedName>
    <definedName function="false" hidden="false" localSheetId="3" name="EURO" vbProcedure="false">#REF!</definedName>
    <definedName function="false" hidden="false" localSheetId="3" name="exploitation" vbProcedure="false">#REF!</definedName>
    <definedName function="false" hidden="false" localSheetId="3" name="FGX" vbProcedure="false">'[15]synthese '!#ref!</definedName>
    <definedName function="false" hidden="false" localSheetId="3" name="FG_Vinci" vbProcedure="false">#REF!</definedName>
    <definedName function="false" hidden="false" localSheetId="3" name="Financ." vbProcedure="false">#REF!</definedName>
    <definedName function="false" hidden="false" localSheetId="3" name="formej" vbProcedure="false">[3]bat!#ref!</definedName>
    <definedName function="false" hidden="false" localSheetId="3" name="formhv" vbProcedure="false">'[3]smtpc (tp)'!#ref!</definedName>
    <definedName function="false" hidden="false" localSheetId="3" name="formpc" vbProcedure="false">'[3]jmg-pc'!#ref!</definedName>
    <definedName function="false" hidden="false" localSheetId="3" name="formphr" vbProcedure="false">'[3]jmg-jpw'!#ref!</definedName>
    <definedName function="false" hidden="false" localSheetId="3" name="formres1" vbProcedure="false">#REF!</definedName>
    <definedName function="false" hidden="false" localSheetId="3" name="formres2" vbProcedure="false">#REF!</definedName>
    <definedName function="false" hidden="false" localSheetId="3" name="formres3" vbProcedure="false">#REF!</definedName>
    <definedName function="false" hidden="false" localSheetId="3" name="formres4" vbProcedure="false">#REF!</definedName>
    <definedName function="false" hidden="false" localSheetId="3" name="formsep" vbProcedure="false">[3]sep!#ref!</definedName>
    <definedName function="false" hidden="false" localSheetId="3" name="formser" vbProcedure="false">#REF!</definedName>
    <definedName function="false" hidden="false" localSheetId="3" name="formstr" vbProcedure="false">[9]structures!#ref!</definedName>
    <definedName function="false" hidden="false" localSheetId="3" name="FSIRRIG" vbProcedure="false">#REF!</definedName>
    <definedName function="false" hidden="false" localSheetId="3" name="hjmg3" vbProcedure="false">[3]jmg!#ref!</definedName>
    <definedName function="false" hidden="false" localSheetId="3" name="hjmg5" vbProcedure="false">[3]jmg!#ref!</definedName>
    <definedName function="false" hidden="false" localSheetId="3" name="hphr1" vbProcedure="false">'[3]jmg-jpw'!#ref!</definedName>
    <definedName function="false" hidden="false" localSheetId="3" name="hphr2" vbProcedure="false">'[3]jmg-jpw'!#ref!</definedName>
    <definedName function="false" hidden="false" localSheetId="3" name="hphr4" vbProcedure="false">'[3]jmg-jpw'!#ref!</definedName>
    <definedName function="false" hidden="false" localSheetId="3" name="hres1" vbProcedure="false">#REF!</definedName>
    <definedName function="false" hidden="false" localSheetId="3" name="hres2" vbProcedure="false">#REF!</definedName>
    <definedName function="false" hidden="false" localSheetId="3" name="hres3" vbProcedure="false">#REF!</definedName>
    <definedName function="false" hidden="false" localSheetId="3" name="hres4" vbProcedure="false">#REF!</definedName>
    <definedName function="false" hidden="false" localSheetId="3" name="hres5" vbProcedure="false">#REF!</definedName>
    <definedName function="false" hidden="false" localSheetId="3" name="hsep1" vbProcedure="false">[3]sep!#ref!</definedName>
    <definedName function="false" hidden="false" localSheetId="3" name="hsep2" vbProcedure="false">[3]sep!#ref!</definedName>
    <definedName function="false" hidden="false" localSheetId="3" name="hsep4" vbProcedure="false">[3]sep!#ref!</definedName>
    <definedName function="false" hidden="false" localSheetId="3" name="hser1" vbProcedure="false">#REF!</definedName>
    <definedName function="false" hidden="false" localSheetId="3" name="hser2" vbProcedure="false">#REF!</definedName>
    <definedName function="false" hidden="false" localSheetId="3" name="hser4" vbProcedure="false">#REF!</definedName>
    <definedName function="false" hidden="false" localSheetId="3" name="hstr1" vbProcedure="false">[9]structures!#ref!</definedName>
    <definedName function="false" hidden="false" localSheetId="3" name="hstr2" vbProcedure="false">[9]structures!#ref!</definedName>
    <definedName function="false" hidden="false" localSheetId="3" name="hstr4" vbProcedure="false">[9]structures!#ref!</definedName>
    <definedName function="false" hidden="false" localSheetId="3" name="J" vbProcedure="false">'[1]synthese '!#ref!</definedName>
    <definedName function="false" hidden="false" localSheetId="3" name="JMD" vbProcedure="false">#REF!</definedName>
    <definedName function="false" hidden="true" localSheetId="3" name="ketr" vbProcedure="false">[16]synthèse!#REF!</definedName>
    <definedName function="false" hidden="false" localSheetId="3" name="Liste_mois" vbProcedure="false">#REF!</definedName>
    <definedName function="false" hidden="false" localSheetId="3" name="M" vbProcedure="false">#REF!</definedName>
    <definedName function="false" hidden="false" localSheetId="3" name="MATRAT" vbProcedure="false">#REF!</definedName>
    <definedName function="false" hidden="false" localSheetId="3" name="Mois" vbProcedure="false">#REF!</definedName>
    <definedName function="false" hidden="false" localSheetId="3" name="moisEC" vbProcedure="false">#REF!</definedName>
    <definedName function="false" hidden="false" localSheetId="3" name="N" vbProcedure="false">#REF!</definedName>
    <definedName function="false" hidden="false" localSheetId="3" name="Opérat." vbProcedure="false">#REF!</definedName>
    <definedName function="false" hidden="false" localSheetId="3" name="PAGE1" vbProcedure="false">#REF!</definedName>
    <definedName function="false" hidden="false" localSheetId="3" name="pfa" vbProcedure="false">'[18]1998'!#ref!</definedName>
    <definedName function="false" hidden="false" localSheetId="3" name="PLANCA" vbProcedure="false">#REF!</definedName>
    <definedName function="false" hidden="false" localSheetId="3" name="PLANNING" vbProcedure="false">#REF!</definedName>
    <definedName function="false" hidden="false" localSheetId="3" name="RECAPJLBO" vbProcedure="false">#REF!</definedName>
    <definedName function="false" hidden="false" localSheetId="3" name="recette" vbProcedure="false">#REF!</definedName>
    <definedName function="false" hidden="false" localSheetId="3" name="Siège" vbProcedure="false">#REF!</definedName>
    <definedName function="false" hidden="false" localSheetId="3" name="specres1" vbProcedure="false">#REF!</definedName>
    <definedName function="false" hidden="false" localSheetId="3" name="specres2" vbProcedure="false">#REF!</definedName>
    <definedName function="false" hidden="false" localSheetId="3" name="Synthèse_des_résultats" vbProcedure="false">#REF!</definedName>
    <definedName function="false" hidden="false" localSheetId="3" name="T" vbProcedure="false">'[1]synthese '!#ref!</definedName>
    <definedName function="false" hidden="false" localSheetId="3" name="Titre" vbProcedure="false">#REF!</definedName>
    <definedName function="false" hidden="false" localSheetId="3" name="TRITYPE" vbProcedure="false">[19]!TRITYPE</definedName>
    <definedName function="false" hidden="false" localSheetId="3" name="TRM" vbProcedure="false">#REF!</definedName>
    <definedName function="false" hidden="false" localSheetId="3" name="tx" vbProcedure="false">#REF!</definedName>
    <definedName function="false" hidden="false" localSheetId="3" name="Tx_FG" vbProcedure="false">#REF!</definedName>
    <definedName function="false" hidden="false" localSheetId="3" name="Tx_sav" vbProcedure="false">#REF!</definedName>
    <definedName function="false" hidden="false" localSheetId="3" name="USD" vbProcedure="false">#REF!</definedName>
    <definedName function="false" hidden="true" localSheetId="3" name="wrn.Analyse._.états._.financiers." vbProcedure="false">{"Etat",#N/A,FALSE,"VBSERV";"Etat",#N/A,FALSE,"AMSERV";"Etat",#N/A,FALSE,"CEPORT";"Etat",#N/A,FALSE,"EXIGCLI";"Etat",#N/A,FALSE,"METP";"Etat",#N/A,FALSE,"CCSOCA";"Etat",#N/A,FALSE,"RAPPROCA";"Semi",#N/A,FALSE,"SEO.XLS";"Etat",#N/A,FALSE,"APEXP";"Etat",#N/A,FALSE,"CESOGEST";"Etat",#N/A,FALSE,"PESOGEST"}</definedName>
    <definedName function="false" hidden="false" localSheetId="3" name="XX" vbProcedure="false">#REF!</definedName>
    <definedName function="false" hidden="false" localSheetId="3" name="xxxx" vbProcedure="false">#REF!</definedName>
    <definedName function="false" hidden="false" localSheetId="3" name="XXXXX" vbProcedure="false">#REF!</definedName>
    <definedName function="false" hidden="false" localSheetId="3" name="Zak" vbProcedure="false">'[1]synthese '!#ref!</definedName>
    <definedName function="false" hidden="false" localSheetId="3" name="zone1" vbProcedure="false">#REF!</definedName>
    <definedName function="false" hidden="false" localSheetId="3" name="ZONE2" vbProcedure="false">#REF!</definedName>
    <definedName function="false" hidden="false" localSheetId="3" name="zone3" vbProcedure="false">#REF!</definedName>
    <definedName function="false" hidden="false" localSheetId="3" name="_abo04" vbProcedure="false">#REF!</definedName>
    <definedName function="false" hidden="false" localSheetId="3" name="_abo05" vbProcedure="false">#REF!</definedName>
    <definedName function="false" hidden="false" localSheetId="3" name="_abo06" vbProcedure="false">#REF!</definedName>
    <definedName function="false" hidden="false" localSheetId="3" name="_abo07" vbProcedure="false">#REF!</definedName>
    <definedName function="false" hidden="false" localSheetId="3" name="_bej1" vbProcedure="false">[3]bat!#ref!</definedName>
    <definedName function="false" hidden="false" localSheetId="3" name="_bej2" vbProcedure="false">[3]bat!#ref!</definedName>
    <definedName function="false" hidden="false" localSheetId="3" name="_bej4" vbProcedure="false">[3]bat!#ref!</definedName>
    <definedName function="false" hidden="false" localSheetId="3" name="_bhv1" vbProcedure="false">'[3]smtpc (tp)'!#ref!</definedName>
    <definedName function="false" hidden="false" localSheetId="3" name="_bhv2" vbProcedure="false">'[3]smtpc (tp)'!#ref!</definedName>
    <definedName function="false" hidden="false" localSheetId="3" name="_bhv4" vbProcedure="false">'[3]smtpc (tp)'!#ref!</definedName>
    <definedName function="false" hidden="false" localSheetId="3" name="_bpc1" vbProcedure="false">'[3]jmg-pc'!#ref!</definedName>
    <definedName function="false" hidden="false" localSheetId="3" name="_bpc2" vbProcedure="false">'[3]jmg-pc'!#ref!</definedName>
    <definedName function="false" hidden="false" localSheetId="3" name="_bpc4" vbProcedure="false">'[3]jmg-pc'!#ref!</definedName>
    <definedName function="false" hidden="false" localSheetId="3" name="_hej1" vbProcedure="false">[3]bat!#ref!</definedName>
    <definedName function="false" hidden="false" localSheetId="3" name="_hej2" vbProcedure="false">[3]bat!#ref!</definedName>
    <definedName function="false" hidden="false" localSheetId="3" name="_hej4" vbProcedure="false">[3]bat!#ref!</definedName>
    <definedName function="false" hidden="false" localSheetId="3" name="_hhv1" vbProcedure="false">'[3]smtpc (tp)'!#ref!</definedName>
    <definedName function="false" hidden="false" localSheetId="3" name="_hhv2" vbProcedure="false">'[3]smtpc (tp)'!#ref!</definedName>
    <definedName function="false" hidden="false" localSheetId="3" name="_hhv4" vbProcedure="false">'[3]smtpc (tp)'!#ref!</definedName>
    <definedName function="false" hidden="false" localSheetId="3" name="_hpc1" vbProcedure="false">'[3]jmg-pc'!#ref!</definedName>
    <definedName function="false" hidden="false" localSheetId="3" name="_hpc2" vbProcedure="false">'[3]jmg-pc'!#ref!</definedName>
    <definedName function="false" hidden="false" localSheetId="3" name="_hpc4" vbProcedure="false">'[3]jmg-pc'!#ref!</definedName>
    <definedName function="false" hidden="false" localSheetId="3" name="_hpc5" vbProcedure="false">'[3]jmg-pc'!#ref!</definedName>
    <definedName function="false" hidden="true" localSheetId="3" name="_Key1" vbProcedure="false">[4]synthèse!#REF!</definedName>
    <definedName function="false" hidden="false" localSheetId="3" name="_PC2" vbProcedure="false">'[1]synthese '!#ref!</definedName>
    <definedName function="false" hidden="false" localSheetId="3" name="_PC7" vbProcedure="false">'[1]synthese '!#ref!</definedName>
    <definedName function="false" hidden="false" localSheetId="3" name="_sal90" vbProcedure="false">#REF!</definedName>
    <definedName function="false" hidden="true" localSheetId="3" name="_Sort" vbProcedure="false">[4]synthèse!#REF!</definedName>
    <definedName function="false" hidden="false" localSheetId="3" name="_xlnm.Criteria" vbProcedure="false">#REF!</definedName>
    <definedName function="false" hidden="false" localSheetId="3" name="_xlnm.Database" vbProcedure="false">'[6]10'!#ref!</definedName>
    <definedName function="false" hidden="false" localSheetId="3" name="_xlnm.Extract" vbProcedure="false">#REF!</definedName>
    <definedName function="false" hidden="false" localSheetId="3" name="__PC2" vbProcedure="false">'[1]synthese '!#ref!</definedName>
    <definedName function="false" hidden="false" localSheetId="3" name="__PC7" vbProcedure="false">'[1]synthese '!#ref!</definedName>
    <definedName function="false" hidden="false" localSheetId="3" name="___PC2" vbProcedure="false">'[1]synthese '!#ref!</definedName>
    <definedName function="false" hidden="false" localSheetId="3" name="___PC7" vbProcedure="false">'[1]synthese '!#ref!</definedName>
    <definedName function="false" hidden="false" localSheetId="3" name="___sal90" vbProcedure="false">#REF!</definedName>
    <definedName function="false" hidden="false" localSheetId="3" name="____bej1" vbProcedure="false">[2]bat!#ref!</definedName>
    <definedName function="false" hidden="false" localSheetId="3" name="____bej2" vbProcedure="false">[2]bat!#ref!</definedName>
    <definedName function="false" hidden="false" localSheetId="3" name="____bej4" vbProcedure="false">[2]bat!#ref!</definedName>
    <definedName function="false" hidden="false" localSheetId="3" name="____bhv1" vbProcedure="false">'[2]smtpc (tp)'!#ref!</definedName>
    <definedName function="false" hidden="false" localSheetId="3" name="____bhv2" vbProcedure="false">'[2]smtpc (tp)'!#ref!</definedName>
    <definedName function="false" hidden="false" localSheetId="3" name="____bhv4" vbProcedure="false">'[2]smtpc (tp)'!#ref!</definedName>
    <definedName function="false" hidden="false" localSheetId="3" name="____bpc1" vbProcedure="false">'[2]jmg-pc'!#ref!</definedName>
    <definedName function="false" hidden="false" localSheetId="3" name="____bpc2" vbProcedure="false">'[2]jmg-pc'!#ref!</definedName>
    <definedName function="false" hidden="false" localSheetId="3" name="____bpc4" vbProcedure="false">'[2]jmg-pc'!#ref!</definedName>
    <definedName function="false" hidden="false" localSheetId="3" name="____hej1" vbProcedure="false">[2]bat!#ref!</definedName>
    <definedName function="false" hidden="false" localSheetId="3" name="____hej2" vbProcedure="false">[2]bat!#ref!</definedName>
    <definedName function="false" hidden="false" localSheetId="3" name="____hej4" vbProcedure="false">[2]bat!#ref!</definedName>
    <definedName function="false" hidden="false" localSheetId="3" name="____hhv1" vbProcedure="false">'[2]smtpc (tp)'!#ref!</definedName>
    <definedName function="false" hidden="false" localSheetId="3" name="____hhv2" vbProcedure="false">'[2]smtpc (tp)'!#ref!</definedName>
    <definedName function="false" hidden="false" localSheetId="3" name="____hhv4" vbProcedure="false">'[2]smtpc (tp)'!#ref!</definedName>
    <definedName function="false" hidden="false" localSheetId="3" name="____hpc1" vbProcedure="false">'[2]jmg-pc'!#ref!</definedName>
    <definedName function="false" hidden="false" localSheetId="3" name="____hpc2" vbProcedure="false">'[2]jmg-pc'!#ref!</definedName>
    <definedName function="false" hidden="false" localSheetId="3" name="____hpc4" vbProcedure="false">'[2]jmg-pc'!#ref!</definedName>
    <definedName function="false" hidden="false" localSheetId="3" name="____hpc5" vbProcedure="false">'[2]jmg-pc'!#ref!</definedName>
    <definedName function="false" hidden="false" localSheetId="3" name="____PC2" vbProcedure="false">'[1]synthese '!#ref!</definedName>
    <definedName function="false" hidden="false" localSheetId="3" name="____PC7" vbProcedure="false">'[1]synthese '!#ref!</definedName>
    <definedName function="false" hidden="false" localSheetId="3" name="_____PC2" vbProcedure="false">'[1]synthese '!#ref!</definedName>
    <definedName function="false" hidden="false" localSheetId="3" name="_____PC7" vbProcedure="false">'[1]synthese '!#ref!</definedName>
    <definedName function="false" hidden="false" localSheetId="3" name="_____sal90" vbProcedure="false">#REF!</definedName>
    <definedName function="false" hidden="false" localSheetId="3" name="______PC2" vbProcedure="false">'[1]synthese '!#ref!</definedName>
    <definedName function="false" hidden="false" localSheetId="3" name="______PC7" vbProcedure="false">'[1]synthese '!#ref!</definedName>
    <definedName function="false" hidden="false" localSheetId="3" name="_______bej1" vbProcedure="false">[2]bat!#ref!</definedName>
    <definedName function="false" hidden="false" localSheetId="3" name="_______bej2" vbProcedure="false">[2]bat!#ref!</definedName>
    <definedName function="false" hidden="false" localSheetId="3" name="_______bej4" vbProcedure="false">[2]bat!#ref!</definedName>
    <definedName function="false" hidden="false" localSheetId="3" name="_______bhv1" vbProcedure="false">'[2]smtpc (tp)'!#ref!</definedName>
    <definedName function="false" hidden="false" localSheetId="3" name="_______bhv2" vbProcedure="false">'[2]smtpc (tp)'!#ref!</definedName>
    <definedName function="false" hidden="false" localSheetId="3" name="_______bhv4" vbProcedure="false">'[2]smtpc (tp)'!#ref!</definedName>
    <definedName function="false" hidden="false" localSheetId="3" name="_______bpc1" vbProcedure="false">'[2]jmg-pc'!#ref!</definedName>
    <definedName function="false" hidden="false" localSheetId="3" name="_______bpc2" vbProcedure="false">'[2]jmg-pc'!#ref!</definedName>
    <definedName function="false" hidden="false" localSheetId="3" name="_______bpc4" vbProcedure="false">'[2]jmg-pc'!#ref!</definedName>
    <definedName function="false" hidden="false" localSheetId="3" name="_______hej1" vbProcedure="false">[2]bat!#ref!</definedName>
    <definedName function="false" hidden="false" localSheetId="3" name="_______hej2" vbProcedure="false">[2]bat!#ref!</definedName>
    <definedName function="false" hidden="false" localSheetId="3" name="_______hej4" vbProcedure="false">[2]bat!#ref!</definedName>
    <definedName function="false" hidden="false" localSheetId="3" name="_______hhv1" vbProcedure="false">'[2]smtpc (tp)'!#ref!</definedName>
    <definedName function="false" hidden="false" localSheetId="3" name="_______hhv2" vbProcedure="false">'[2]smtpc (tp)'!#ref!</definedName>
    <definedName function="false" hidden="false" localSheetId="3" name="_______hhv4" vbProcedure="false">'[2]smtpc (tp)'!#ref!</definedName>
    <definedName function="false" hidden="false" localSheetId="3" name="_______hpc1" vbProcedure="false">'[2]jmg-pc'!#ref!</definedName>
    <definedName function="false" hidden="false" localSheetId="3" name="_______hpc2" vbProcedure="false">'[2]jmg-pc'!#ref!</definedName>
    <definedName function="false" hidden="false" localSheetId="3" name="_______hpc4" vbProcedure="false">'[2]jmg-pc'!#ref!</definedName>
    <definedName function="false" hidden="false" localSheetId="3" name="_______hpc5" vbProcedure="false">'[2]jmg-pc'!#ref!</definedName>
    <definedName function="false" hidden="false" localSheetId="3" name="_______PC2" vbProcedure="false">'[1]synthese '!#ref!</definedName>
    <definedName function="false" hidden="false" localSheetId="3" name="_______PC7" vbProcedure="false">'[1]synthese '!#ref!</definedName>
    <definedName function="false" hidden="false" localSheetId="3" name="________PC7" vbProcedure="false">'[1]synthese '!#ref!</definedName>
    <definedName function="false" hidden="false" localSheetId="4" name="TRITYPE" vbProcedure="false">[19]!TRITYPE</definedName>
    <definedName function="false" hidden="true" localSheetId="4" name="wrn.Analyse._.états._.financiers." vbProcedure="false">{"Etat",#N/A,FALSE,"VBSERV";"Etat",#N/A,FALSE,"AMSERV";"Etat",#N/A,FALSE,"CEPORT";"Etat",#N/A,FALSE,"EXIGCLI";"Etat",#N/A,FALSE,"METP";"Etat",#N/A,FALSE,"CCSOCA";"Etat",#N/A,FALSE,"RAPPROCA";"Semi",#N/A,FALSE,"SEO.XLS";"Etat",#N/A,FALSE,"APEXP";"Etat",#N/A,FALSE,"CESOGEST";"Etat",#N/A,FALSE,"PESOGEST"}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<sst xmlns="http://schemas.openxmlformats.org/spreadsheetml/2006/main" count="507" uniqueCount="310">
  <si>
    <t xml:space="preserve">TABLEAU DES RESULTATS</t>
  </si>
  <si>
    <t xml:space="preserve">SDP</t>
  </si>
  <si>
    <t xml:space="preserve">BILAN 31/12/2025</t>
  </si>
  <si>
    <t xml:space="preserve">                                        En K CFA</t>
  </si>
  <si>
    <t xml:space="preserve">B0 2025</t>
  </si>
  <si>
    <t xml:space="preserve">B1 2025</t>
  </si>
  <si>
    <t xml:space="preserve">B2 2025</t>
  </si>
  <si>
    <t xml:space="preserve">B3 2025</t>
  </si>
  <si>
    <t xml:space="preserve">ACTIVITE COMPTABLE</t>
  </si>
  <si>
    <t xml:space="preserve">Bâtiment </t>
  </si>
  <si>
    <t xml:space="preserve">Routes - Ouvrages d'art</t>
  </si>
  <si>
    <t xml:space="preserve">BET</t>
  </si>
  <si>
    <t xml:space="preserve">ACTIVITE NETTE CONSOLIDEE</t>
  </si>
  <si>
    <t xml:space="preserve">Dépenses directes Opérations</t>
  </si>
  <si>
    <t xml:space="preserve">MARGE BRUTE CHANTIERS</t>
  </si>
  <si>
    <t xml:space="preserve">FRAIS DE SIEGE </t>
  </si>
  <si>
    <t xml:space="preserve">MARGE NETTE ANALYTIQUE</t>
  </si>
  <si>
    <t xml:space="preserve">Ecart / frais de structure </t>
  </si>
  <si>
    <t xml:space="preserve">MARGE NETTE STRUCTURE</t>
  </si>
  <si>
    <t xml:space="preserve">Pertes et Profits Opérationnels (PPO) Hors Exploitation</t>
  </si>
  <si>
    <t xml:space="preserve">PPO Personnel</t>
  </si>
  <si>
    <t xml:space="preserve">          Licenciements</t>
  </si>
  <si>
    <t xml:space="preserve">          Médailles du travail</t>
  </si>
  <si>
    <t xml:space="preserve">          Formations </t>
  </si>
  <si>
    <t xml:space="preserve">Autres PPO</t>
  </si>
  <si>
    <t xml:space="preserve">         Contentieux</t>
  </si>
  <si>
    <t xml:space="preserve">         Créances douteuses</t>
  </si>
  <si>
    <t xml:space="preserve">RESULTAT OPERATIONNEL SUR ACTIVITE</t>
  </si>
  <si>
    <t xml:space="preserve">Autres résultats financiers </t>
  </si>
  <si>
    <t xml:space="preserve">RESULTAT OPERATIONNEL COURANT</t>
  </si>
  <si>
    <t xml:space="preserve">Impot sur Bénéfice (30 % du résultat)</t>
  </si>
  <si>
    <t xml:space="preserve">?</t>
  </si>
  <si>
    <t xml:space="preserve">CCIB</t>
  </si>
  <si>
    <t xml:space="preserve">Taxe Dévellopement du sport</t>
  </si>
  <si>
    <t xml:space="preserve">IMPOTS/BENEFICES</t>
  </si>
  <si>
    <t xml:space="preserve">RESULTAT NET SOCIAL</t>
  </si>
  <si>
    <t xml:space="preserve">RESULTATS PAR AFFAIRES</t>
  </si>
  <si>
    <t xml:space="preserve">K CFA</t>
  </si>
  <si>
    <t xml:space="preserve">En K CFA</t>
  </si>
  <si>
    <t xml:space="preserve">AFFAIRES</t>
  </si>
  <si>
    <t xml:space="preserve">PREVISIONS A FIN D'AFFAIRE</t>
  </si>
  <si>
    <t xml:space="preserve">CUMUL EXERCICES ANTERIEURS</t>
  </si>
  <si>
    <t xml:space="preserve">CUMUL AU STADE EXERCICE EN COURS</t>
  </si>
  <si>
    <t xml:space="preserve">EXERCICE EN COURS</t>
  </si>
  <si>
    <t xml:space="preserve">ACTIVITE DETAILLE EXERCICE EN COURS</t>
  </si>
  <si>
    <t xml:space="preserve">EXERCICES SUIVANTS</t>
  </si>
  <si>
    <t xml:space="preserve">T</t>
  </si>
  <si>
    <t xml:space="preserve">A</t>
  </si>
  <si>
    <t xml:space="preserve">Activité</t>
  </si>
  <si>
    <t xml:space="preserve">Marge brute</t>
  </si>
  <si>
    <t xml:space="preserve">Frais siège</t>
  </si>
  <si>
    <t xml:space="preserve">Marge nette / affaire</t>
  </si>
  <si>
    <t xml:space="preserve">% activité</t>
  </si>
  <si>
    <t xml:space="preserve">P</t>
  </si>
  <si>
    <t xml:space="preserve">E</t>
  </si>
  <si>
    <t xml:space="preserve">a</t>
  </si>
  <si>
    <t xml:space="preserve">b</t>
  </si>
  <si>
    <t xml:space="preserve">c</t>
  </si>
  <si>
    <t xml:space="preserve">d = c / a</t>
  </si>
  <si>
    <t xml:space="preserve">e</t>
  </si>
  <si>
    <t xml:space="preserve">f</t>
  </si>
  <si>
    <t xml:space="preserve">g </t>
  </si>
  <si>
    <t xml:space="preserve">h = g / e</t>
  </si>
  <si>
    <t xml:space="preserve">i</t>
  </si>
  <si>
    <t xml:space="preserve">j = i x (b/a)</t>
  </si>
  <si>
    <t xml:space="preserve">k</t>
  </si>
  <si>
    <t xml:space="preserve">l = k / i</t>
  </si>
  <si>
    <t xml:space="preserve">m</t>
  </si>
  <si>
    <t xml:space="preserve">n = [(m+e) x (b/a)] - f</t>
  </si>
  <si>
    <t xml:space="preserve">o</t>
  </si>
  <si>
    <t xml:space="preserve">p = o / m</t>
  </si>
  <si>
    <t xml:space="preserve">q</t>
  </si>
  <si>
    <t xml:space="preserve">r = b - f - n</t>
  </si>
  <si>
    <t xml:space="preserve">s</t>
  </si>
  <si>
    <t xml:space="preserve">t = s / q</t>
  </si>
  <si>
    <t xml:space="preserve">BATIMENT</t>
  </si>
  <si>
    <t xml:space="preserve">OPERATIONS SOLDEES</t>
  </si>
  <si>
    <t xml:space="preserve">CITEES ADMINISTRATIVES </t>
  </si>
  <si>
    <t xml:space="preserve">PRISON DE OUEDO</t>
  </si>
  <si>
    <t xml:space="preserve">CITE FINANCIERE</t>
  </si>
  <si>
    <t xml:space="preserve">COVE BEACH</t>
  </si>
  <si>
    <t xml:space="preserve">NATIVE </t>
  </si>
  <si>
    <t xml:space="preserve">NATIVE AVENANT</t>
  </si>
  <si>
    <t xml:space="preserve">22 STADES COMMUNAUX</t>
  </si>
  <si>
    <t xml:space="preserve">HOTEL DE VILLE PORTO NOVO</t>
  </si>
  <si>
    <t xml:space="preserve">CENTRES DE SANTE COTONOU - PAHOU - NATITINGOU</t>
  </si>
  <si>
    <t xml:space="preserve">TOTAL BATIMENT</t>
  </si>
  <si>
    <t xml:space="preserve">ROUTES - OUVRAGES D'ART</t>
  </si>
  <si>
    <t xml:space="preserve">ADEOTI  (Analytique)</t>
  </si>
  <si>
    <t xml:space="preserve">PMO ADEOTI</t>
  </si>
  <si>
    <t xml:space="preserve">ETUDES CONOCO</t>
  </si>
  <si>
    <t xml:space="preserve">09 OA ET 16 OH</t>
  </si>
  <si>
    <t xml:space="preserve">PMO MATIERE</t>
  </si>
  <si>
    <t xml:space="preserve">TRAVAUX URGENCE NORD</t>
  </si>
  <si>
    <t xml:space="preserve">JULIUS BERGER AKPAKPA</t>
  </si>
  <si>
    <t xml:space="preserve">JULIUS BERGER A.MAROC</t>
  </si>
  <si>
    <t xml:space="preserve">JULIUS BERGER SAM</t>
  </si>
  <si>
    <t xml:space="preserve">SEME CITY ETUDES DE MOBILITE CAMPUS DE OUIDAH (Groupement PCM)</t>
  </si>
  <si>
    <t xml:space="preserve">PEAGES MOBILES OUEGBO ET KETOU</t>
  </si>
  <si>
    <t xml:space="preserve">CDCB ORANA</t>
  </si>
  <si>
    <t xml:space="preserve">CDCB SBPM</t>
  </si>
  <si>
    <t xml:space="preserve">BOHICON TINDJI  ZAKPOTA</t>
  </si>
  <si>
    <t xml:space="preserve">TRAVAUX DE VIABILISATION SEME CITY</t>
  </si>
  <si>
    <t xml:space="preserve">TOTAL ROUTES - OUVRAGES D'ART</t>
  </si>
  <si>
    <t xml:space="preserve">ETUDES EXE PASSERELLE DE TCHONVI </t>
  </si>
  <si>
    <t xml:space="preserve">TOTAL BET</t>
  </si>
  <si>
    <t xml:space="preserve">TOTAL AFFAIRES</t>
  </si>
  <si>
    <t xml:space="preserve">Cellules à renseigner</t>
  </si>
  <si>
    <t xml:space="preserve">Carnet Exercices suivants</t>
  </si>
  <si>
    <t xml:space="preserve">Marge Brute</t>
  </si>
  <si>
    <t xml:space="preserve">Marge Net</t>
  </si>
  <si>
    <t xml:space="preserve">(T) Total affaires traitées</t>
  </si>
  <si>
    <t xml:space="preserve">(A) Total affaires acquises</t>
  </si>
  <si>
    <t xml:space="preserve">(P)Total affaires potentielles</t>
  </si>
  <si>
    <t xml:space="preserve">(E) Total affaires éventuelles</t>
  </si>
  <si>
    <t xml:space="preserve">Marge Nette</t>
  </si>
  <si>
    <t xml:space="preserve">Total</t>
  </si>
  <si>
    <t xml:space="preserve">ECART SUR FRAIS DE STRUCTURE</t>
  </si>
  <si>
    <t xml:space="preserve">                                                                      En CFA</t>
  </si>
  <si>
    <t xml:space="preserve">Date : </t>
  </si>
  <si>
    <t xml:space="preserve">Juin 2025</t>
  </si>
  <si>
    <t xml:space="preserve">POSTE</t>
  </si>
  <si>
    <t xml:space="preserve">LIBELLE</t>
  </si>
  <si>
    <t xml:space="preserve">Rappel
Réel 2024</t>
  </si>
  <si>
    <t xml:space="preserve">Janvier 2025</t>
  </si>
  <si>
    <t xml:space="preserve">Février 2025</t>
  </si>
  <si>
    <t xml:space="preserve">Mars 2025</t>
  </si>
  <si>
    <t xml:space="preserve">Avril 2025</t>
  </si>
  <si>
    <t xml:space="preserve">Mai 2025</t>
  </si>
  <si>
    <t xml:space="preserve">Juillet 2025</t>
  </si>
  <si>
    <t xml:space="preserve">Août 2025</t>
  </si>
  <si>
    <t xml:space="preserve">Septembre 2025</t>
  </si>
  <si>
    <t xml:space="preserve">Octobre 2025</t>
  </si>
  <si>
    <t xml:space="preserve">Novembre 2025</t>
  </si>
  <si>
    <t xml:space="preserve">Décembre 2025</t>
  </si>
  <si>
    <t xml:space="preserve">Prévision Finale  à date                                     =                                                Réalisation à date + Prévision mois restants</t>
  </si>
  <si>
    <t xml:space="preserve">Réalisation à date</t>
  </si>
  <si>
    <t xml:space="preserve">Prévision</t>
  </si>
  <si>
    <t xml:space="preserve">IMMOBILISATIONS INCORPORELLES</t>
  </si>
  <si>
    <t xml:space="preserve">Licences</t>
  </si>
  <si>
    <t xml:space="preserve">Redevance Brevet et licences (SDP Connect, Glob Infra, Microsoft)</t>
  </si>
  <si>
    <t xml:space="preserve">Logiciels</t>
  </si>
  <si>
    <t xml:space="preserve">TOTAL IMMOBILISATIONS INCORPORELLES</t>
  </si>
  <si>
    <t xml:space="preserve">MATERIELS ET MOBILIERS</t>
  </si>
  <si>
    <t xml:space="preserve">Matériel et mobilier de bureau</t>
  </si>
  <si>
    <t xml:space="preserve">Matériel informatique</t>
  </si>
  <si>
    <t xml:space="preserve">Matériel et mobilier de logements</t>
  </si>
  <si>
    <t xml:space="preserve">Matériel de transport</t>
  </si>
  <si>
    <t xml:space="preserve">Autre matériels et mobiliers</t>
  </si>
  <si>
    <t xml:space="preserve">TOTAL MATERIELS ET MOBILIERS</t>
  </si>
  <si>
    <t xml:space="preserve">MATIERES ET FOURNITURES CONSOMMABLES</t>
  </si>
  <si>
    <t xml:space="preserve">SONEB</t>
  </si>
  <si>
    <t xml:space="preserve">   </t>
  </si>
  <si>
    <t xml:space="preserve">Packs Eau</t>
  </si>
  <si>
    <t xml:space="preserve">Bonbones d'eau</t>
  </si>
  <si>
    <t xml:space="preserve">SBEE</t>
  </si>
  <si>
    <t xml:space="preserve">Canal +</t>
  </si>
  <si>
    <t xml:space="preserve">Fournitures de bureau et consommables informatiques</t>
  </si>
  <si>
    <t xml:space="preserve">Autres consommables</t>
  </si>
  <si>
    <t xml:space="preserve">                </t>
  </si>
  <si>
    <t xml:space="preserve">Fournitures non stockables autres énergies - carburant groupe élèctrogène</t>
  </si>
  <si>
    <t xml:space="preserve">Fournitures non stockables autres énergies - carburant véhicules</t>
  </si>
  <si>
    <t xml:space="preserve">Fournitures non stockables autres énergies - carburant motos</t>
  </si>
  <si>
    <t xml:space="preserve">Petits matériels et outillages</t>
  </si>
  <si>
    <t xml:space="preserve">Emballages perdus</t>
  </si>
  <si>
    <t xml:space="preserve">TOTAL MATIERES ET FOURNITURES CONSOMMABLES</t>
  </si>
  <si>
    <t xml:space="preserve">ACHAT DE PRESTATIONS DE SERVICES</t>
  </si>
  <si>
    <t xml:space="preserve">SDP Talks </t>
  </si>
  <si>
    <t xml:space="preserve">Assistance informatique (Freddy)</t>
  </si>
  <si>
    <t xml:space="preserve">Gardiennage</t>
  </si>
  <si>
    <t xml:space="preserve">Jardinage</t>
  </si>
  <si>
    <t xml:space="preserve">Entretien points d'eau</t>
  </si>
  <si>
    <t xml:space="preserve">GPC France </t>
  </si>
  <si>
    <t xml:space="preserve">Autres prestations de services </t>
  </si>
  <si>
    <t xml:space="preserve">TOTAL ACHATS DE PRESTATIONS DE SERVICES</t>
  </si>
  <si>
    <t xml:space="preserve">SERVICES EXTERIEURS</t>
  </si>
  <si>
    <t xml:space="preserve">Billets d'avion</t>
  </si>
  <si>
    <t xml:space="preserve">Voyages et déplacements</t>
  </si>
  <si>
    <t xml:space="preserve">Frais de péage et parking</t>
  </si>
  <si>
    <t xml:space="preserve">Location de bâtiments et appartements</t>
  </si>
  <si>
    <t xml:space="preserve">Entretien, réparations et maintenances du matériel roulant</t>
  </si>
  <si>
    <t xml:space="preserve">Autres entretiens, réparations et maintenances</t>
  </si>
  <si>
    <t xml:space="preserve">Primes d'assurance (véhicule, habitat, santé)</t>
  </si>
  <si>
    <t xml:space="preserve">Documentations techniques</t>
  </si>
  <si>
    <t xml:space="preserve">SDP Talks : Charge de publicité et presse</t>
  </si>
  <si>
    <t xml:space="preserve">Autres publicités et diverses charges de publications</t>
  </si>
  <si>
    <t xml:space="preserve">Frais de téléphone</t>
  </si>
  <si>
    <t xml:space="preserve">Frais d'Internet</t>
  </si>
  <si>
    <t xml:space="preserve">Frais bancaires et sur monnaie électronique</t>
  </si>
  <si>
    <t xml:space="preserve">Frais de formation du personnel</t>
  </si>
  <si>
    <t xml:space="preserve">Abonnements logiciels et divers sites</t>
  </si>
  <si>
    <t xml:space="preserve">Cotisations et concours divers</t>
  </si>
  <si>
    <t xml:space="preserve">Dons et libéralités</t>
  </si>
  <si>
    <t xml:space="preserve">TOTAL SERVICES EXTERIEURS</t>
  </si>
  <si>
    <t xml:space="preserve">REMUNERATIONS DES CONSULTANTS ET INTERIMAIRE</t>
  </si>
  <si>
    <t xml:space="preserve">Honoraires expert comptable</t>
  </si>
  <si>
    <t xml:space="preserve">Honoraires CAC</t>
  </si>
  <si>
    <t xml:space="preserve">Rémunération cabinet fiscal</t>
  </si>
  <si>
    <t xml:space="preserve">Rémunération prestation du DG</t>
  </si>
  <si>
    <t xml:space="preserve">Rémunération consultant SMI</t>
  </si>
  <si>
    <t xml:space="preserve">Rémunération Sylvia</t>
  </si>
  <si>
    <t xml:space="preserve">Rémunération stagiaire</t>
  </si>
  <si>
    <t xml:space="preserve">Rémunération Mme AHOUEFA</t>
  </si>
  <si>
    <t xml:space="preserve">Autres rémunérations</t>
  </si>
  <si>
    <t xml:space="preserve">TOTAL REMUNERATIONS DES CONSULTANTS ET INTERIMAIRES</t>
  </si>
  <si>
    <t xml:space="preserve">SALAIRES ET CHARGES SALARIALES</t>
  </si>
  <si>
    <t xml:space="preserve">Charges sociales et patronales sur salaires (19,4 % CNSS-4% VPS)</t>
  </si>
  <si>
    <t xml:space="preserve">Salaire Ciano DAGBA</t>
  </si>
  <si>
    <t xml:space="preserve">Salaire Bruno BESSAN</t>
  </si>
  <si>
    <t xml:space="preserve">Salaire Igor HOUNTOUDJI</t>
  </si>
  <si>
    <t xml:space="preserve">Salaire Edith BOCLI</t>
  </si>
  <si>
    <t xml:space="preserve">Salaire Verra OLODO</t>
  </si>
  <si>
    <t xml:space="preserve">Salaire Mirielle HOUEDAN</t>
  </si>
  <si>
    <t xml:space="preserve">Salaire Chantal AZONDEKON</t>
  </si>
  <si>
    <t xml:space="preserve">Salaire Odette OUENSOU</t>
  </si>
  <si>
    <t xml:space="preserve">Salaire Nestor </t>
  </si>
  <si>
    <t xml:space="preserve">Salaire Pédra (Agant d'entretien)</t>
  </si>
  <si>
    <t xml:space="preserve">Slaire Sylvia TONI</t>
  </si>
  <si>
    <t xml:space="preserve">Salaire Fidélia TINHOUETO</t>
  </si>
  <si>
    <t xml:space="preserve">Salaire Yacinte HOLONOU</t>
  </si>
  <si>
    <t xml:space="preserve">TOTAL SALAIRES ET CHARGES SALARIALES</t>
  </si>
  <si>
    <t xml:space="preserve">FRAIS DE MISSION ET NOTES DE FRAIS</t>
  </si>
  <si>
    <t xml:space="preserve">Frais de mission encadrement</t>
  </si>
  <si>
    <t xml:space="preserve">Frais de mission chauffeurs</t>
  </si>
  <si>
    <t xml:space="preserve">Notes de frais du DG (restauration, déplacements, divers)</t>
  </si>
  <si>
    <t xml:space="preserve">Frais d'hotel du DG </t>
  </si>
  <si>
    <t xml:space="preserve">SDP Talks : Réceptions</t>
  </si>
  <si>
    <t xml:space="preserve">Réceptions et divers</t>
  </si>
  <si>
    <t xml:space="preserve">TOTAL FRAIS DE MISSION ET NOTES DE FRAIS</t>
  </si>
  <si>
    <t xml:space="preserve">IMPOT TAXE ET FRAIS FINANCIERS</t>
  </si>
  <si>
    <t xml:space="preserve">Droits d'enregistrement et timbres</t>
  </si>
  <si>
    <t xml:space="preserve">Frais d'actes</t>
  </si>
  <si>
    <t xml:space="preserve">Frais financiers sur divers emprunts</t>
  </si>
  <si>
    <t xml:space="preserve">Patente et taxes annexes</t>
  </si>
  <si>
    <t xml:space="preserve">TVM sur les véhicules</t>
  </si>
  <si>
    <t xml:space="preserve">Pénlités et amendes</t>
  </si>
  <si>
    <t xml:space="preserve">Impôt sur les sociétés</t>
  </si>
  <si>
    <t xml:space="preserve">Taxe de développement du sport (TDS)</t>
  </si>
  <si>
    <t xml:space="preserve">Autres impots et taxes</t>
  </si>
  <si>
    <t xml:space="preserve">TOTAL IMPOT TAXE ET FRAIS FINANCIERS</t>
  </si>
  <si>
    <t xml:space="preserve">TOTAL FRAIS DE STRUCTURE</t>
  </si>
  <si>
    <t xml:space="preserve">Recettes externes</t>
  </si>
  <si>
    <t xml:space="preserve">Majorations proportionnelles</t>
  </si>
  <si>
    <t xml:space="preserve">TOTAL RECETTE</t>
  </si>
  <si>
    <t xml:space="preserve">A régulariser</t>
  </si>
  <si>
    <t xml:space="preserve">RESULTAT NET</t>
  </si>
  <si>
    <t xml:space="preserve">% MARGE NETTE</t>
  </si>
  <si>
    <t xml:space="preserve">En K Euros</t>
  </si>
  <si>
    <t xml:space="preserve">B2 2018</t>
  </si>
  <si>
    <t xml:space="preserve">B1 2017</t>
  </si>
  <si>
    <t xml:space="preserve">B2 2017</t>
  </si>
  <si>
    <t xml:space="preserve">PERSONNEL DETACHE</t>
  </si>
  <si>
    <t xml:space="preserve">Libellé</t>
  </si>
  <si>
    <t xml:space="preserve">N O M S </t>
  </si>
  <si>
    <t xml:space="preserve">F O N C T I O N S</t>
  </si>
  <si>
    <t xml:space="preserve">SUR/SOUS COUVERTURE</t>
  </si>
  <si>
    <t xml:space="preserve">ABONNEMENTS NETS</t>
  </si>
  <si>
    <t xml:space="preserve">JB.SEVAISTRE</t>
  </si>
  <si>
    <t xml:space="preserve">Directeur</t>
  </si>
  <si>
    <t xml:space="preserve">Charges d'abonnement</t>
  </si>
  <si>
    <t xml:space="preserve">Produits d'abonnement</t>
  </si>
  <si>
    <t xml:space="preserve">A. LELIEPAULT</t>
  </si>
  <si>
    <t xml:space="preserve">Responsable Etudes</t>
  </si>
  <si>
    <t xml:space="preserve">CHARGES (hors abonnements)</t>
  </si>
  <si>
    <t xml:space="preserve">A.CARPIER</t>
  </si>
  <si>
    <t xml:space="preserve">Ingénieur Etudes</t>
  </si>
  <si>
    <t xml:space="preserve">FRAIS DE PERSONNEL</t>
  </si>
  <si>
    <t xml:space="preserve">C. DEBEIRE</t>
  </si>
  <si>
    <t xml:space="preserve">Q S E</t>
  </si>
  <si>
    <t xml:space="preserve">Personnel local et expatrié</t>
  </si>
  <si>
    <t xml:space="preserve">Personnel externe, intérimaires</t>
  </si>
  <si>
    <t xml:space="preserve">Resp. Adm et Financier</t>
  </si>
  <si>
    <t xml:space="preserve">VOYAGES ET DEPLACEMENTS</t>
  </si>
  <si>
    <t xml:space="preserve">VEHICULES ET FRAIS ASSOCIES</t>
  </si>
  <si>
    <t xml:space="preserve">PERSONNEL LOCAL</t>
  </si>
  <si>
    <t xml:space="preserve">LOYERS, AMORTISSEMENTS &amp; CHARGES (LOCAUX)</t>
  </si>
  <si>
    <t xml:space="preserve">Loyers</t>
  </si>
  <si>
    <t xml:space="preserve">Amortissements (yc agencement &amp; mobilier)</t>
  </si>
  <si>
    <t xml:space="preserve">Charges (liées aux locaux, yc energies)</t>
  </si>
  <si>
    <t xml:space="preserve">CADRE</t>
  </si>
  <si>
    <t xml:space="preserve">MATERIEL (ex : pelleteuses, préfabriqués,...)</t>
  </si>
  <si>
    <t xml:space="preserve">ETAM</t>
  </si>
  <si>
    <t xml:space="preserve">SUPPORT</t>
  </si>
  <si>
    <t xml:space="preserve">E. LEVALOIS</t>
  </si>
  <si>
    <t xml:space="preserve">Comptable 2e Ech</t>
  </si>
  <si>
    <t xml:space="preserve">Frais informatiques (yc amortissement)</t>
  </si>
  <si>
    <t xml:space="preserve">Autres (fournitures de bureau, repro, ...)</t>
  </si>
  <si>
    <t xml:space="preserve">G. OCCHIALI</t>
  </si>
  <si>
    <t xml:space="preserve">Comptable 1e Ech</t>
  </si>
  <si>
    <t xml:space="preserve">S. BALERZY</t>
  </si>
  <si>
    <t xml:space="preserve">Responsable Paye</t>
  </si>
  <si>
    <t xml:space="preserve">COMMUNICATION, PUBLICITE &amp; SPONSORING</t>
  </si>
  <si>
    <t xml:space="preserve">B. SAMBO</t>
  </si>
  <si>
    <t xml:space="preserve">Métreur</t>
  </si>
  <si>
    <t xml:space="preserve">S. MAGNE</t>
  </si>
  <si>
    <t xml:space="preserve">Assistante d'Entreprise</t>
  </si>
  <si>
    <t xml:space="preserve">HONORAIRES ET ASSURANCES</t>
  </si>
  <si>
    <t xml:space="preserve">CAC</t>
  </si>
  <si>
    <t xml:space="preserve">Autres honoraires</t>
  </si>
  <si>
    <t xml:space="preserve">Primes d'assurance</t>
  </si>
  <si>
    <t xml:space="preserve">FRAIS DES SERVICES BANCAIRES</t>
  </si>
  <si>
    <t xml:space="preserve">IMPÔTS ET TAXES</t>
  </si>
  <si>
    <t xml:space="preserve">Frais douane</t>
  </si>
  <si>
    <t xml:space="preserve">Autres impôts et taxes</t>
  </si>
  <si>
    <t xml:space="preserve">DIVERS</t>
  </si>
  <si>
    <t xml:space="preserve">PRODUITS (hors abonnements)</t>
  </si>
  <si>
    <t xml:space="preserve">PRODUITS INTERNES</t>
  </si>
  <si>
    <t xml:space="preserve">Refacturations internes</t>
  </si>
  <si>
    <t xml:space="preserve">Autres produits internes</t>
  </si>
  <si>
    <t xml:space="preserve">PRODUITS EXTERNES</t>
  </si>
</sst>
</file>

<file path=xl/styles.xml><?xml version="1.0" encoding="utf-8"?>
<styleSheet xmlns="http://schemas.openxmlformats.org/spreadsheetml/2006/main">
  <numFmts count="27">
    <numFmt numFmtId="164" formatCode="General"/>
    <numFmt numFmtId="165" formatCode="#,##0.00\ [$€];[RED]\-#,##0.00\ [$€]"/>
    <numFmt numFmtId="166" formatCode="_-* #,##0.00\ [$€-1]_-;\-* #,##0.00\ [$€-1]_-;_-* \-??\ [$€-1]_-"/>
    <numFmt numFmtId="167" formatCode="_(\€* #,##0.00_);_(\€* \(#,##0.00\);_(\€* \-??_);_(@_)"/>
    <numFmt numFmtId="168" formatCode="_-* #,##0.00&quot; €&quot;_-;\-* #,##0.00&quot; €&quot;_-;_-* \-??&quot; €&quot;_-;_-@_-"/>
    <numFmt numFmtId="169" formatCode="#,##0.00"/>
    <numFmt numFmtId="170" formatCode="_(* #,##0.00_);_(* \(#,##0.00\);_(* \-??_);_(@_)"/>
    <numFmt numFmtId="171" formatCode="_-* #,##0.00\ _€_-;\-* #,##0.00\ _€_-;_-* \-??\ _€_-;_-@_-"/>
    <numFmt numFmtId="172" formatCode="#,##0.00\ _€;[RED]\-#,##0.00\ _€"/>
    <numFmt numFmtId="173" formatCode="#,##0.00&quot; F&quot;;[RED]\-#,##0.00&quot; F&quot;"/>
    <numFmt numFmtId="174" formatCode="_-* #,##0.00\ [$€-1]_-;\-* #,##0.00\ [$€-1]_-;_-* \-??\ [$€-1]_-"/>
    <numFmt numFmtId="175" formatCode="0\ %"/>
    <numFmt numFmtId="176" formatCode="#,##0.0"/>
    <numFmt numFmtId="177" formatCode="@"/>
    <numFmt numFmtId="178" formatCode="#,##0"/>
    <numFmt numFmtId="179" formatCode="d\-mmm\-yy"/>
    <numFmt numFmtId="180" formatCode="mmm\-yy"/>
    <numFmt numFmtId="181" formatCode="#,##0\ _€;[RED]\-#,##0\ _€"/>
    <numFmt numFmtId="182" formatCode="_-* #,##0\ _€_-;\-* #,##0\ _€_-;_-* \-??\ _€_-;_-@_-"/>
    <numFmt numFmtId="183" formatCode="0.0%"/>
    <numFmt numFmtId="184" formatCode="0.00\ %"/>
    <numFmt numFmtId="185" formatCode="#,##0\ _€;\-#,##0\ _€"/>
    <numFmt numFmtId="186" formatCode="[$-40C]mmmm\-yy;@"/>
    <numFmt numFmtId="187" formatCode="[$-40C]mmm\-yy;@"/>
    <numFmt numFmtId="188" formatCode="dd/mm/yyyy"/>
    <numFmt numFmtId="189" formatCode="dd/mm/yyyy;@"/>
    <numFmt numFmtId="190" formatCode="0"/>
  </numFmts>
  <fonts count="61">
    <font>
      <sz val="10"/>
      <name val="Geneva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theme="10"/>
      <name val="Arial"/>
      <family val="2"/>
      <charset val="1"/>
    </font>
    <font>
      <sz val="10"/>
      <name val="Courier New"/>
      <family val="3"/>
      <charset val="1"/>
    </font>
    <font>
      <sz val="8"/>
      <name val="Arial"/>
      <family val="0"/>
      <charset val="1"/>
    </font>
    <font>
      <sz val="10"/>
      <name val="Geneva"/>
      <family val="2"/>
      <charset val="1"/>
    </font>
    <font>
      <sz val="10"/>
      <name val="Arial"/>
      <family val="2"/>
      <charset val="1"/>
    </font>
    <font>
      <sz val="11"/>
      <color theme="1"/>
      <name val="Calibri"/>
      <family val="2"/>
      <charset val="1"/>
    </font>
    <font>
      <sz val="12"/>
      <name val="Vinci Sans"/>
      <family val="0"/>
      <charset val="1"/>
    </font>
    <font>
      <sz val="12"/>
      <color rgb="FF0000FF"/>
      <name val="Vinci Sans"/>
      <family val="0"/>
      <charset val="1"/>
    </font>
    <font>
      <b val="true"/>
      <sz val="12"/>
      <name val="Vinci Sans"/>
      <family val="0"/>
      <charset val="1"/>
    </font>
    <font>
      <b val="true"/>
      <sz val="14"/>
      <color rgb="FFFFFFFF"/>
      <name val="Vinci Sans"/>
      <family val="0"/>
      <charset val="1"/>
    </font>
    <font>
      <b val="true"/>
      <sz val="12"/>
      <color rgb="FF0000FF"/>
      <name val="Vinci Sans"/>
      <family val="0"/>
      <charset val="1"/>
    </font>
    <font>
      <b val="true"/>
      <sz val="14"/>
      <color rgb="FFFF0000"/>
      <name val="Vinci Sans"/>
      <family val="0"/>
      <charset val="1"/>
    </font>
    <font>
      <b val="true"/>
      <sz val="12"/>
      <color theme="1"/>
      <name val="Vinci Sans"/>
      <family val="0"/>
      <charset val="1"/>
    </font>
    <font>
      <b val="true"/>
      <sz val="12"/>
      <color theme="0"/>
      <name val="Vinci Sans"/>
      <family val="0"/>
      <charset val="1"/>
    </font>
    <font>
      <b val="true"/>
      <sz val="14"/>
      <name val="Vinci Sans"/>
      <family val="0"/>
      <charset val="1"/>
    </font>
    <font>
      <sz val="14"/>
      <name val="Vinci Sans"/>
      <family val="0"/>
      <charset val="1"/>
    </font>
    <font>
      <b val="true"/>
      <i val="true"/>
      <sz val="12"/>
      <name val="Vinci Sans"/>
      <family val="0"/>
      <charset val="1"/>
    </font>
    <font>
      <b val="true"/>
      <sz val="12"/>
      <color rgb="FFFFFFFF"/>
      <name val="Vinci Sans"/>
      <family val="0"/>
      <charset val="1"/>
    </font>
    <font>
      <sz val="12"/>
      <color rgb="FFFFFFFF"/>
      <name val="Vinci Sans"/>
      <family val="0"/>
      <charset val="1"/>
    </font>
    <font>
      <sz val="14"/>
      <color rgb="FFFFFFFF"/>
      <name val="Vinci Sans"/>
      <family val="0"/>
      <charset val="1"/>
    </font>
    <font>
      <sz val="8"/>
      <name val="Arial"/>
      <family val="2"/>
      <charset val="1"/>
    </font>
    <font>
      <b val="true"/>
      <sz val="14"/>
      <color theme="0"/>
      <name val="Vinci Sans"/>
      <family val="0"/>
      <charset val="1"/>
    </font>
    <font>
      <b val="true"/>
      <sz val="8"/>
      <color rgb="FFFF0000"/>
      <name val="Vinci Sans"/>
      <family val="0"/>
      <charset val="1"/>
    </font>
    <font>
      <b val="true"/>
      <sz val="14"/>
      <name val="Arial"/>
      <family val="2"/>
      <charset val="1"/>
    </font>
    <font>
      <sz val="8"/>
      <color rgb="FF0000FF"/>
      <name val="Vinci Sans"/>
      <family val="0"/>
      <charset val="1"/>
    </font>
    <font>
      <b val="true"/>
      <sz val="12"/>
      <color rgb="FFFF0000"/>
      <name val="Vinci Sans"/>
      <family val="0"/>
      <charset val="1"/>
    </font>
    <font>
      <b val="true"/>
      <sz val="22"/>
      <name val="Vinci Sans"/>
      <family val="0"/>
      <charset val="1"/>
    </font>
    <font>
      <b val="true"/>
      <sz val="10"/>
      <name val="Vinci Sans"/>
      <family val="0"/>
      <charset val="1"/>
    </font>
    <font>
      <b val="true"/>
      <sz val="10"/>
      <name val="Arial"/>
      <family val="2"/>
      <charset val="1"/>
    </font>
    <font>
      <b val="true"/>
      <sz val="14"/>
      <color theme="1"/>
      <name val="Vinci Sans"/>
      <family val="0"/>
      <charset val="1"/>
    </font>
    <font>
      <sz val="8"/>
      <color theme="1"/>
      <name val="Vinci Sans"/>
      <family val="0"/>
      <charset val="1"/>
    </font>
    <font>
      <b val="true"/>
      <sz val="8"/>
      <color theme="1"/>
      <name val="Vinci Sans"/>
      <family val="0"/>
      <charset val="1"/>
    </font>
    <font>
      <sz val="8"/>
      <name val="Vinci Sans"/>
      <family val="0"/>
      <charset val="1"/>
    </font>
    <font>
      <b val="true"/>
      <i val="true"/>
      <sz val="8"/>
      <color theme="1"/>
      <name val="Vinci Sans"/>
      <family val="0"/>
      <charset val="1"/>
    </font>
    <font>
      <i val="true"/>
      <sz val="8"/>
      <name val="Vinci Sans"/>
      <family val="0"/>
      <charset val="1"/>
    </font>
    <font>
      <i val="true"/>
      <sz val="6"/>
      <name val="Vinci Sans"/>
      <family val="0"/>
      <charset val="1"/>
    </font>
    <font>
      <b val="true"/>
      <sz val="10"/>
      <color rgb="FFFFFFFF"/>
      <name val="Vinci Sans"/>
      <family val="0"/>
      <charset val="1"/>
    </font>
    <font>
      <sz val="10"/>
      <color rgb="FFFFFFFF"/>
      <name val="Vinci Sans"/>
      <family val="0"/>
      <charset val="1"/>
    </font>
    <font>
      <sz val="8"/>
      <color rgb="FFFF0000"/>
      <name val="Vinci Sans"/>
      <family val="0"/>
      <charset val="1"/>
    </font>
    <font>
      <b val="true"/>
      <sz val="8"/>
      <name val="Vinci Sans"/>
      <family val="0"/>
      <charset val="1"/>
    </font>
    <font>
      <b val="true"/>
      <sz val="8"/>
      <name val="Arial"/>
      <family val="2"/>
      <charset val="1"/>
    </font>
    <font>
      <b val="true"/>
      <sz val="8"/>
      <color theme="1"/>
      <name val="Arial"/>
      <family val="2"/>
      <charset val="1"/>
    </font>
    <font>
      <b val="true"/>
      <sz val="8"/>
      <color rgb="FFFFFFFF"/>
      <name val="Arial"/>
      <family val="2"/>
      <charset val="1"/>
    </font>
    <font>
      <sz val="8"/>
      <color rgb="FFFFFFFF"/>
      <name val="Arial"/>
      <family val="2"/>
      <charset val="1"/>
    </font>
    <font>
      <b val="true"/>
      <sz val="8"/>
      <color theme="0"/>
      <name val="Arial"/>
      <family val="2"/>
      <charset val="1"/>
    </font>
    <font>
      <b val="true"/>
      <sz val="9"/>
      <name val="Arial"/>
      <family val="2"/>
      <charset val="1"/>
    </font>
    <font>
      <sz val="12"/>
      <color rgb="FFFF0000"/>
      <name val="Vinci Sans"/>
      <family val="0"/>
      <charset val="1"/>
    </font>
    <font>
      <b val="true"/>
      <i val="true"/>
      <sz val="10"/>
      <name val="Vinci Sans"/>
      <family val="0"/>
      <charset val="1"/>
    </font>
    <font>
      <b val="true"/>
      <sz val="11"/>
      <color theme="1"/>
      <name val="Vinci Sans"/>
      <family val="0"/>
      <charset val="1"/>
    </font>
    <font>
      <b val="true"/>
      <sz val="11"/>
      <color theme="0"/>
      <name val="Vinci Sans"/>
      <family val="0"/>
      <charset val="1"/>
    </font>
    <font>
      <b val="true"/>
      <sz val="10"/>
      <color rgb="FFFF0000"/>
      <name val="Vinci Sans"/>
      <family val="0"/>
      <charset val="1"/>
    </font>
    <font>
      <b val="true"/>
      <sz val="12"/>
      <color theme="9" tint="-0.25"/>
      <name val="Vinci Sans"/>
      <family val="0"/>
      <charset val="1"/>
    </font>
    <font>
      <sz val="12"/>
      <name val="Calibri"/>
      <family val="2"/>
      <charset val="1"/>
    </font>
    <font>
      <b val="true"/>
      <i val="true"/>
      <sz val="11"/>
      <color theme="1"/>
      <name val="Vinci Sans"/>
      <family val="0"/>
      <charset val="1"/>
    </font>
    <font>
      <sz val="12"/>
      <color theme="0"/>
      <name val="Vinci Sans"/>
      <family val="0"/>
      <charset val="1"/>
    </font>
    <font>
      <sz val="10"/>
      <name val="Vinci Sans"/>
      <family val="0"/>
      <charset val="1"/>
    </font>
    <font>
      <b val="true"/>
      <i val="true"/>
      <u val="single"/>
      <sz val="12"/>
      <name val="Vinci Sans"/>
      <family val="0"/>
      <charset val="1"/>
    </font>
  </fonts>
  <fills count="20">
    <fill>
      <patternFill patternType="none"/>
    </fill>
    <fill>
      <patternFill patternType="gray125"/>
    </fill>
    <fill>
      <patternFill patternType="solid">
        <fgColor rgb="FF366092"/>
        <bgColor rgb="FF376092"/>
      </patternFill>
    </fill>
    <fill>
      <patternFill patternType="solid">
        <fgColor theme="3" tint="0.7999"/>
        <bgColor rgb="FFC5D9F1"/>
      </patternFill>
    </fill>
    <fill>
      <patternFill patternType="solid">
        <fgColor theme="3" tint="-0.25"/>
        <bgColor rgb="FF16365C"/>
      </patternFill>
    </fill>
    <fill>
      <patternFill patternType="solid">
        <fgColor theme="3" tint="0.3999"/>
        <bgColor rgb="FF538DD5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4" tint="0.7999"/>
        <bgColor rgb="FFD9D9D9"/>
      </patternFill>
    </fill>
    <fill>
      <patternFill patternType="solid">
        <fgColor rgb="FF538DD5"/>
        <bgColor rgb="FF558ED5"/>
      </patternFill>
    </fill>
    <fill>
      <patternFill patternType="solid">
        <fgColor rgb="FFC5D9F1"/>
        <bgColor rgb="FFC6D9F1"/>
      </patternFill>
    </fill>
    <fill>
      <patternFill patternType="solid">
        <fgColor rgb="FFFFFFCC"/>
        <bgColor rgb="FFFFFFFF"/>
      </patternFill>
    </fill>
    <fill>
      <patternFill patternType="solid">
        <fgColor theme="0" tint="-0.15"/>
        <bgColor rgb="FFDCE6F2"/>
      </patternFill>
    </fill>
    <fill>
      <patternFill patternType="solid">
        <fgColor rgb="FFFFCC99"/>
        <bgColor rgb="FFFAC090"/>
      </patternFill>
    </fill>
    <fill>
      <patternFill patternType="solid">
        <fgColor theme="9" tint="0.3999"/>
        <bgColor rgb="FFFFCC99"/>
      </patternFill>
    </fill>
    <fill>
      <patternFill patternType="solid">
        <fgColor theme="0" tint="-0.25"/>
        <bgColor rgb="FFD9D9D9"/>
      </patternFill>
    </fill>
    <fill>
      <patternFill patternType="solid">
        <fgColor rgb="FFFF0000"/>
        <bgColor rgb="FF993300"/>
      </patternFill>
    </fill>
    <fill>
      <patternFill patternType="solid">
        <fgColor theme="3"/>
        <bgColor rgb="FF17375E"/>
      </patternFill>
    </fill>
    <fill>
      <patternFill patternType="solid">
        <fgColor rgb="FF16365C"/>
        <bgColor rgb="FF17375E"/>
      </patternFill>
    </fill>
    <fill>
      <patternFill patternType="solid">
        <fgColor theme="4" tint="-0.25"/>
        <bgColor rgb="FF366092"/>
      </patternFill>
    </fill>
  </fills>
  <borders count="129">
    <border diagonalUp="false" diagonalDown="false">
      <left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thin"/>
      <top style="medium"/>
      <bottom style="hair"/>
      <diagonal/>
    </border>
    <border diagonalUp="false" diagonalDown="false">
      <left/>
      <right style="thin"/>
      <top style="medium"/>
      <bottom style="hair"/>
      <diagonal/>
    </border>
    <border diagonalUp="false" diagonalDown="false">
      <left style="thin"/>
      <right style="thin"/>
      <top style="medium"/>
      <bottom style="hair"/>
      <diagonal/>
    </border>
    <border diagonalUp="false" diagonalDown="false">
      <left style="thin"/>
      <right style="medium"/>
      <top style="medium"/>
      <bottom style="hair"/>
      <diagonal/>
    </border>
    <border diagonalUp="false" diagonalDown="false">
      <left style="medium"/>
      <right style="thin"/>
      <top style="hair"/>
      <bottom style="hair"/>
      <diagonal/>
    </border>
    <border diagonalUp="false" diagonalDown="false">
      <left style="thin"/>
      <right style="medium"/>
      <top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medium"/>
      <top style="hair"/>
      <bottom style="hair"/>
      <diagonal/>
    </border>
    <border diagonalUp="false" diagonalDown="false">
      <left/>
      <right style="thin"/>
      <top style="hair"/>
      <bottom style="hair"/>
      <diagonal/>
    </border>
    <border diagonalUp="false" diagonalDown="false">
      <left style="thin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thin"/>
      <top/>
      <bottom style="hair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 style="medium"/>
      <right/>
      <top style="hair"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 style="medium"/>
      <right/>
      <top style="hair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 style="medium"/>
      <right/>
      <top style="medium"/>
      <bottom style="hair"/>
      <diagonal/>
    </border>
    <border diagonalUp="false" diagonalDown="false">
      <left/>
      <right/>
      <top style="medium"/>
      <bottom style="hair"/>
      <diagonal/>
    </border>
    <border diagonalUp="false" diagonalDown="false">
      <left/>
      <right style="medium"/>
      <top style="medium"/>
      <bottom style="hair"/>
      <diagonal/>
    </border>
    <border diagonalUp="false" diagonalDown="false">
      <left style="thin"/>
      <right/>
      <top style="medium"/>
      <bottom style="hair"/>
      <diagonal/>
    </border>
    <border diagonalUp="false" diagonalDown="false">
      <left style="medium"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/>
      <right style="medium"/>
      <top style="hair"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 style="thin"/>
      <right style="medium"/>
      <top style="hair"/>
      <bottom/>
      <diagonal/>
    </border>
    <border diagonalUp="false" diagonalDown="false">
      <left style="medium"/>
      <right style="thin"/>
      <top style="hair"/>
      <bottom/>
      <diagonal/>
    </border>
    <border diagonalUp="false" diagonalDown="false">
      <left style="thin"/>
      <right style="thin"/>
      <top style="hair"/>
      <bottom/>
      <diagonal/>
    </border>
    <border diagonalUp="false" diagonalDown="false">
      <left style="medium"/>
      <right style="medium"/>
      <top style="hair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 style="medium"/>
      <bottom style="dashed"/>
      <diagonal/>
    </border>
    <border diagonalUp="false" diagonalDown="false">
      <left/>
      <right/>
      <top style="medium"/>
      <bottom style="dashed"/>
      <diagonal/>
    </border>
    <border diagonalUp="false" diagonalDown="false">
      <left/>
      <right style="medium"/>
      <top style="medium"/>
      <bottom style="dashed"/>
      <diagonal/>
    </border>
    <border diagonalUp="false" diagonalDown="false">
      <left style="medium"/>
      <right/>
      <top style="dashed"/>
      <bottom style="dashed"/>
      <diagonal/>
    </border>
    <border diagonalUp="false" diagonalDown="false">
      <left/>
      <right/>
      <top style="dashed"/>
      <bottom style="dashed"/>
      <diagonal/>
    </border>
    <border diagonalUp="false" diagonalDown="false">
      <left/>
      <right style="medium"/>
      <top style="dashed"/>
      <bottom style="dashed"/>
      <diagonal/>
    </border>
    <border diagonalUp="false" diagonalDown="false">
      <left style="medium"/>
      <right/>
      <top style="dashed"/>
      <bottom style="medium"/>
      <diagonal/>
    </border>
    <border diagonalUp="false" diagonalDown="false">
      <left/>
      <right/>
      <top style="dashed"/>
      <bottom style="medium"/>
      <diagonal/>
    </border>
    <border diagonalUp="false" diagonalDown="false">
      <left/>
      <right style="medium"/>
      <top style="dashed"/>
      <bottom style="medium"/>
      <diagonal/>
    </border>
    <border diagonalUp="false" diagonalDown="false">
      <left style="medium"/>
      <right style="thin"/>
      <top style="hair"/>
      <bottom style="medium"/>
      <diagonal/>
    </border>
    <border diagonalUp="false" diagonalDown="false">
      <left style="thin"/>
      <right style="thin"/>
      <top style="hair"/>
      <bottom style="medium"/>
      <diagonal/>
    </border>
    <border diagonalUp="false" diagonalDown="false">
      <left style="thin"/>
      <right/>
      <top style="hair"/>
      <bottom style="medium"/>
      <diagonal/>
    </border>
    <border diagonalUp="false" diagonalDown="false">
      <left style="medium"/>
      <right/>
      <top/>
      <bottom style="dashed"/>
      <diagonal/>
    </border>
    <border diagonalUp="false" diagonalDown="false">
      <left/>
      <right/>
      <top/>
      <bottom style="dashed"/>
      <diagonal/>
    </border>
    <border diagonalUp="false" diagonalDown="false">
      <left/>
      <right style="medium"/>
      <top/>
      <bottom style="dashed"/>
      <diagonal/>
    </border>
    <border diagonalUp="false" diagonalDown="false">
      <left/>
      <right/>
      <top style="hair"/>
      <bottom style="medium"/>
      <diagonal/>
    </border>
    <border diagonalUp="false" diagonalDown="false">
      <left/>
      <right style="medium"/>
      <top style="hair"/>
      <bottom style="medium"/>
      <diagonal/>
    </border>
    <border diagonalUp="false" diagonalDown="false">
      <left/>
      <right style="medium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medium"/>
      <top style="hair"/>
      <bottom/>
      <diagonal/>
    </border>
    <border diagonalUp="false" diagonalDown="false">
      <left style="medium"/>
      <right style="medium"/>
      <top style="hair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thin"/>
      <top style="hair"/>
      <bottom style="thin"/>
      <diagonal/>
    </border>
    <border diagonalUp="false" diagonalDown="false">
      <left style="medium"/>
      <right style="medium"/>
      <top style="hair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</borders>
  <cellStyleXfs count="1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11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11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11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12" fillId="0" borderId="1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6" fontId="13" fillId="2" borderId="2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11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6" fontId="12" fillId="0" borderId="0" xfId="105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7" fontId="13" fillId="2" borderId="2" xfId="105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8" fontId="10" fillId="0" borderId="0" xfId="11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11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11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9" fontId="10" fillId="0" borderId="0" xfId="11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11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80" fontId="14" fillId="0" borderId="0" xfId="11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78" fontId="15" fillId="0" borderId="0" xfId="105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8" fontId="12" fillId="3" borderId="3" xfId="11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12" fillId="3" borderId="4" xfId="11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16" fillId="3" borderId="5" xfId="11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17" fillId="4" borderId="5" xfId="11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6" xfId="11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1" fontId="18" fillId="0" borderId="7" xfId="11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18" fillId="0" borderId="8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18" fillId="0" borderId="7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18" fillId="0" borderId="9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0" xfId="11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6" fontId="10" fillId="0" borderId="10" xfId="105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1" fontId="12" fillId="0" borderId="2" xfId="11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10" fillId="0" borderId="11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10" fillId="0" borderId="2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10" fillId="0" borderId="12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2" fontId="10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0" borderId="13" xfId="107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1" fontId="20" fillId="0" borderId="14" xfId="11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12" fillId="0" borderId="15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12" fillId="0" borderId="14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12" fillId="0" borderId="16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11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6" fontId="10" fillId="0" borderId="10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1" fontId="10" fillId="0" borderId="2" xfId="11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20" fillId="0" borderId="0" xfId="11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6" fontId="12" fillId="0" borderId="6" xfId="11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1" fontId="12" fillId="0" borderId="7" xfId="11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12" fillId="0" borderId="8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12" fillId="0" borderId="7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12" fillId="0" borderId="9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2" fillId="0" borderId="17" xfId="11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1" fontId="12" fillId="0" borderId="18" xfId="11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12" fillId="0" borderId="1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3" fontId="12" fillId="0" borderId="20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3" fontId="12" fillId="0" borderId="21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10" xfId="107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3" fontId="10" fillId="0" borderId="2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12" fillId="0" borderId="22" xfId="11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1" fontId="12" fillId="0" borderId="14" xfId="11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6" fontId="10" fillId="0" borderId="10" xfId="10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10" fillId="0" borderId="8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10" fillId="0" borderId="7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10" fillId="0" borderId="9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21" fillId="5" borderId="6" xfId="108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1" fontId="22" fillId="5" borderId="7" xfId="11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21" fillId="5" borderId="8" xfId="108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21" fillId="5" borderId="7" xfId="108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21" fillId="5" borderId="9" xfId="108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21" fillId="5" borderId="10" xfId="108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1" fontId="22" fillId="5" borderId="2" xfId="11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4" fontId="21" fillId="5" borderId="11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4" fontId="21" fillId="5" borderId="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4" fontId="21" fillId="5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6" fontId="12" fillId="0" borderId="10" xfId="10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10" fillId="0" borderId="23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10" fillId="0" borderId="0" xfId="11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0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10" fillId="0" borderId="19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3" fillId="2" borderId="24" xfId="11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81" fontId="13" fillId="2" borderId="7" xfId="11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13" fillId="2" borderId="7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13" fillId="2" borderId="8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13" fillId="2" borderId="25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13" fillId="2" borderId="9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19" fillId="0" borderId="0" xfId="11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6" fontId="13" fillId="2" borderId="10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1" fontId="13" fillId="2" borderId="2" xfId="11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3" fontId="13" fillId="2" borderId="13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3" fontId="13" fillId="2" borderId="1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3" fontId="13" fillId="2" borderId="21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3" fontId="13" fillId="2" borderId="2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1" fontId="13" fillId="0" borderId="2" xfId="11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23" fillId="0" borderId="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23" fillId="0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19" fillId="0" borderId="23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19" fillId="0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13" fillId="2" borderId="19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3" fontId="13" fillId="2" borderId="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3" fontId="13" fillId="2" borderId="1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3" fontId="13" fillId="2" borderId="23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3" fontId="13" fillId="2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6" fontId="10" fillId="0" borderId="10" xfId="108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10" fillId="0" borderId="12" xfId="11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6" fontId="10" fillId="0" borderId="17" xfId="108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21" fillId="5" borderId="22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1" fontId="21" fillId="5" borderId="14" xfId="11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21" fillId="5" borderId="14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21" fillId="5" borderId="15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21" fillId="5" borderId="27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21" fillId="5" borderId="16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0" fillId="0" borderId="28" xfId="108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1" fontId="10" fillId="0" borderId="0" xfId="11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5" fontId="11" fillId="0" borderId="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10" fillId="0" borderId="15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3" fillId="2" borderId="22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1" fontId="13" fillId="2" borderId="14" xfId="11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13" fillId="2" borderId="29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13" fillId="2" borderId="15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13" fillId="2" borderId="30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13" fillId="2" borderId="31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8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32" xfId="11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3" fontId="10" fillId="0" borderId="33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3" fontId="10" fillId="0" borderId="15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3" fontId="10" fillId="0" borderId="34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3" fontId="10" fillId="0" borderId="35" xfId="11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11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11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85" fontId="12" fillId="0" borderId="0" xfId="11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85" fontId="14" fillId="0" borderId="0" xfId="11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81" fontId="10" fillId="0" borderId="0" xfId="11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81" fontId="11" fillId="0" borderId="0" xfId="11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81" fontId="10" fillId="0" borderId="0" xfId="11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24" fillId="0" borderId="0" xfId="6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24" fillId="0" borderId="0" xfId="62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8" fontId="18" fillId="0" borderId="0" xfId="6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21" fillId="6" borderId="0" xfId="105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8" fontId="21" fillId="2" borderId="0" xfId="10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25" fillId="0" borderId="0" xfId="6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86" fontId="26" fillId="7" borderId="0" xfId="6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18" fillId="0" borderId="0" xfId="62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8" fontId="18" fillId="0" borderId="0" xfId="62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79" fontId="18" fillId="0" borderId="0" xfId="6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27" fillId="0" borderId="0" xfId="6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86" fontId="25" fillId="0" borderId="0" xfId="62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8" fontId="18" fillId="6" borderId="0" xfId="62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8" fontId="28" fillId="6" borderId="0" xfId="2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9" fontId="18" fillId="0" borderId="0" xfId="62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8" fontId="29" fillId="0" borderId="0" xfId="105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8" fontId="15" fillId="0" borderId="0" xfId="62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8" fontId="30" fillId="0" borderId="36" xfId="6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31" fillId="0" borderId="36" xfId="6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31" fillId="0" borderId="36" xfId="6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31" fillId="0" borderId="36" xfId="11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83" fontId="31" fillId="0" borderId="36" xfId="11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31" fillId="0" borderId="36" xfId="6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32" fillId="0" borderId="0" xfId="6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33" fillId="8" borderId="37" xfId="62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74" fontId="34" fillId="8" borderId="38" xfId="6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16" fillId="9" borderId="39" xfId="6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16" fillId="10" borderId="39" xfId="6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21" fillId="5" borderId="39" xfId="6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12" fillId="11" borderId="40" xfId="6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17" fillId="4" borderId="39" xfId="6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12" fillId="9" borderId="39" xfId="6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34" fillId="8" borderId="0" xfId="62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8" fontId="35" fillId="8" borderId="10" xfId="62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35" fillId="8" borderId="0" xfId="62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8" fontId="36" fillId="0" borderId="24" xfId="6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36" fillId="0" borderId="8" xfId="6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36" fillId="0" borderId="9" xfId="6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36" fillId="0" borderId="7" xfId="6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24" fillId="0" borderId="24" xfId="6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24" fillId="0" borderId="8" xfId="6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24" fillId="0" borderId="9" xfId="6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36" fillId="0" borderId="41" xfId="6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87" fontId="31" fillId="0" borderId="42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7" fontId="31" fillId="0" borderId="11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35" fillId="8" borderId="10" xfId="6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3" fontId="36" fillId="6" borderId="11" xfId="114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87" fontId="31" fillId="0" borderId="11" xfId="6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7" fontId="31" fillId="0" borderId="12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35" fillId="8" borderId="10" xfId="6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37" fillId="8" borderId="36" xfId="6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4" fontId="38" fillId="0" borderId="43" xfId="6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38" fillId="0" borderId="44" xfId="6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83" fontId="39" fillId="6" borderId="44" xfId="114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4" fontId="38" fillId="0" borderId="45" xfId="6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38" fillId="0" borderId="46" xfId="6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38" fillId="0" borderId="47" xfId="6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38" fillId="0" borderId="48" xfId="6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38" fillId="0" borderId="49" xfId="6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38" fillId="0" borderId="43" xfId="6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38" fillId="0" borderId="44" xfId="6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38" fillId="0" borderId="47" xfId="6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38" fillId="0" borderId="42" xfId="6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38" fillId="0" borderId="1" xfId="6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38" fillId="0" borderId="11" xfId="6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38" fillId="0" borderId="12" xfId="6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31" fillId="9" borderId="50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0" fillId="0" borderId="0" xfId="62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8" fontId="41" fillId="0" borderId="42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1" fillId="0" borderId="11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1" fillId="0" borderId="12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1" fillId="0" borderId="1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1" fillId="0" borderId="2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1" fillId="0" borderId="10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1" fillId="0" borderId="0" xfId="62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8" fontId="41" fillId="0" borderId="23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4" fontId="41" fillId="0" borderId="12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1" fillId="0" borderId="50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1" fillId="0" borderId="51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1" fillId="0" borderId="52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1" fillId="0" borderId="53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24" fillId="0" borderId="0" xfId="62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8" fontId="36" fillId="0" borderId="54" xfId="6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36" fillId="10" borderId="55" xfId="6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36" fillId="12" borderId="54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36" fillId="6" borderId="56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36" fillId="13" borderId="56" xfId="109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36" fillId="12" borderId="56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4" fontId="36" fillId="0" borderId="57" xfId="109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36" fillId="12" borderId="58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36" fillId="0" borderId="56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36" fillId="0" borderId="56" xfId="109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2" fillId="12" borderId="58" xfId="2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42" fillId="12" borderId="56" xfId="2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42" fillId="12" borderId="59" xfId="2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36" fillId="0" borderId="60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36" fillId="0" borderId="57" xfId="109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36" fillId="6" borderId="54" xfId="6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36" fillId="0" borderId="57" xfId="109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36" fillId="12" borderId="61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36" fillId="0" borderId="62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36" fillId="14" borderId="56" xfId="109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2" fillId="6" borderId="54" xfId="6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3" fillId="9" borderId="63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3" fillId="9" borderId="57" xfId="6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43" fillId="9" borderId="54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3" fillId="9" borderId="57" xfId="109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4" fontId="43" fillId="9" borderId="57" xfId="109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3" fillId="9" borderId="61" xfId="2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43" fillId="9" borderId="62" xfId="2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43" fillId="9" borderId="64" xfId="2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43" fillId="9" borderId="56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4" fillId="9" borderId="61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3" fillId="9" borderId="65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5" fillId="9" borderId="54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6" fillId="0" borderId="55" xfId="6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46" fillId="0" borderId="61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7" fillId="0" borderId="62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7" fillId="0" borderId="56" xfId="109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6" fillId="0" borderId="57" xfId="109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6" fillId="0" borderId="65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4" fontId="46" fillId="0" borderId="57" xfId="109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7" fillId="0" borderId="61" xfId="2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47" fillId="0" borderId="65" xfId="2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47" fillId="0" borderId="62" xfId="2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47" fillId="0" borderId="64" xfId="2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47" fillId="0" borderId="61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7" fillId="0" borderId="65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6" fillId="0" borderId="57" xfId="109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36" fillId="0" borderId="54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28" fillId="12" borderId="56" xfId="2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42" fillId="0" borderId="54" xfId="6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4" fontId="24" fillId="0" borderId="57" xfId="109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24" fillId="12" borderId="62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24" fillId="12" borderId="61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2" fillId="12" borderId="54" xfId="2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24" fillId="0" borderId="62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24" fillId="0" borderId="57" xfId="109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4" fillId="9" borderId="63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4" fillId="9" borderId="55" xfId="6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44" fillId="9" borderId="61" xfId="62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84" fontId="44" fillId="9" borderId="57" xfId="109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4" fillId="9" borderId="57" xfId="109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8" fillId="2" borderId="66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8" fillId="2" borderId="67" xfId="6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48" fillId="2" borderId="68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4" fontId="48" fillId="2" borderId="31" xfId="109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8" fillId="2" borderId="69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4" fillId="0" borderId="0" xfId="62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8" fontId="44" fillId="0" borderId="10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4" fillId="0" borderId="0" xfId="62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8" fontId="44" fillId="0" borderId="0" xfId="109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8" fontId="44" fillId="0" borderId="38" xfId="109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4" fillId="12" borderId="0" xfId="62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8" fontId="49" fillId="10" borderId="14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4" fillId="10" borderId="70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4" fillId="10" borderId="15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4" fillId="10" borderId="14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4" fillId="10" borderId="71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4" fillId="0" borderId="15" xfId="6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44" fillId="0" borderId="15" xfId="6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44" fillId="0" borderId="15" xfId="6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44" fillId="0" borderId="15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4" fillId="0" borderId="15" xfId="109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4" fillId="0" borderId="15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44" fillId="0" borderId="19" xfId="6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44" fillId="0" borderId="19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4" fillId="0" borderId="19" xfId="109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4" fillId="0" borderId="14" xfId="6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44" fillId="0" borderId="71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4" fillId="0" borderId="71" xfId="109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4" fillId="0" borderId="70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32" fillId="7" borderId="15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4" fillId="7" borderId="14" xfId="6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44" fillId="7" borderId="15" xfId="6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44" fillId="7" borderId="15" xfId="6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44" fillId="7" borderId="15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4" fillId="7" borderId="14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4" fillId="7" borderId="70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4" fontId="44" fillId="7" borderId="15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4" fillId="7" borderId="19" xfId="6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44" fillId="7" borderId="19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4" fillId="7" borderId="18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4" fillId="7" borderId="72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4" fillId="7" borderId="14" xfId="6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44" fillId="7" borderId="71" xfId="6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4" fontId="44" fillId="7" borderId="15" xfId="6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44" fillId="10" borderId="15" xfId="6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44" fillId="10" borderId="14" xfId="6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10" fillId="0" borderId="0" xfId="10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19" fillId="0" borderId="0" xfId="10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21" fillId="0" borderId="0" xfId="105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8" fontId="21" fillId="2" borderId="0" xfId="105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8" fontId="12" fillId="0" borderId="0" xfId="10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88" fontId="21" fillId="2" borderId="0" xfId="10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8" fontId="21" fillId="0" borderId="0" xfId="105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88" fontId="21" fillId="2" borderId="0" xfId="105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107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8" fontId="18" fillId="0" borderId="0" xfId="10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9" fontId="10" fillId="0" borderId="0" xfId="105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8" fontId="29" fillId="0" borderId="0" xfId="10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10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6" borderId="0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50" fillId="0" borderId="73" xfId="10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9" fontId="10" fillId="0" borderId="74" xfId="10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6" borderId="0" xfId="105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8" fontId="31" fillId="0" borderId="74" xfId="105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78" fontId="12" fillId="0" borderId="74" xfId="10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10" fillId="6" borderId="0" xfId="10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51" fillId="9" borderId="75" xfId="10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52" fillId="10" borderId="76" xfId="10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52" fillId="10" borderId="77" xfId="10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53" fillId="4" borderId="74" xfId="10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10" fillId="15" borderId="78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90" fontId="10" fillId="10" borderId="74" xfId="10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7" fontId="10" fillId="0" borderId="75" xfId="10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7" fontId="10" fillId="0" borderId="76" xfId="10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7" fontId="10" fillId="0" borderId="79" xfId="10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31" fillId="10" borderId="73" xfId="10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54" fillId="10" borderId="79" xfId="10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12" fillId="0" borderId="75" xfId="10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12" fillId="0" borderId="76" xfId="10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12" fillId="0" borderId="79" xfId="10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10" fillId="15" borderId="73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9" fillId="0" borderId="0" xfId="105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8" fontId="55" fillId="6" borderId="80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55" fillId="6" borderId="81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55" fillId="6" borderId="82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55" fillId="6" borderId="83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51" fillId="6" borderId="50" xfId="10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52" fillId="6" borderId="52" xfId="10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54" fillId="6" borderId="53" xfId="10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52" fillId="6" borderId="84" xfId="10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53" fillId="6" borderId="80" xfId="10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10" fillId="6" borderId="73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9" fillId="6" borderId="0" xfId="105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8" fontId="31" fillId="6" borderId="85" xfId="10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10" fillId="0" borderId="50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52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53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86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54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0" fillId="0" borderId="59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87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9" fillId="0" borderId="61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0" borderId="62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0" fillId="0" borderId="55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9" fillId="0" borderId="64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0" borderId="86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0" fillId="0" borderId="85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61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62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88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56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57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9" fillId="0" borderId="54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0" borderId="56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0" borderId="59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0" borderId="88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0" fillId="0" borderId="63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54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36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0" fillId="0" borderId="36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49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89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15" borderId="10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90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91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56" fillId="0" borderId="91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92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7" fillId="9" borderId="93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0" fillId="9" borderId="93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9" borderId="35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25" fillId="9" borderId="75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25" fillId="9" borderId="76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25" fillId="9" borderId="79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25" fillId="9" borderId="77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25" fillId="9" borderId="74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25" fillId="9" borderId="73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55" fillId="6" borderId="81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55" fillId="6" borderId="94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55" fillId="6" borderId="95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55" fillId="6" borderId="96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15" borderId="81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97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0" fillId="0" borderId="98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99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0" fillId="0" borderId="0" xfId="105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8" fontId="10" fillId="15" borderId="63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98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0" fillId="0" borderId="100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0" fillId="0" borderId="101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0" fillId="0" borderId="102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9" fillId="0" borderId="103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0" borderId="104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0" borderId="105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0" borderId="92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7" fillId="9" borderId="73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0" fillId="9" borderId="93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0" fillId="9" borderId="35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55" fillId="6" borderId="81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55" fillId="6" borderId="83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9" fillId="0" borderId="80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0" fillId="0" borderId="106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0" fillId="0" borderId="107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108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0" fillId="0" borderId="63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0" fillId="0" borderId="60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2" fillId="0" borderId="87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2" fillId="0" borderId="0" xfId="105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8" fontId="12" fillId="0" borderId="60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0" fillId="6" borderId="63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2" fillId="6" borderId="60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2" fillId="6" borderId="87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2" fillId="6" borderId="0" xfId="105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8" fontId="10" fillId="0" borderId="66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2" fillId="0" borderId="109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2" fillId="0" borderId="110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2" fillId="9" borderId="93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2" fillId="9" borderId="35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55" fillId="6" borderId="85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0" fillId="6" borderId="111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0" fillId="6" borderId="0" xfId="105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8" fontId="19" fillId="6" borderId="61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6" borderId="85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6" borderId="52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6" borderId="112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6" borderId="86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0" fillId="6" borderId="85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0" fillId="6" borderId="112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9" fillId="6" borderId="54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6" borderId="63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6" borderId="56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6" borderId="60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6" borderId="88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0" fillId="6" borderId="60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0" fillId="6" borderId="87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0" fillId="6" borderId="113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0" fillId="6" borderId="114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0" fillId="6" borderId="115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9" fillId="6" borderId="90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6" borderId="113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6" borderId="91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6" borderId="114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6" borderId="116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0" fillId="0" borderId="113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2" fillId="0" borderId="117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25" fillId="9" borderId="93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55" fillId="6" borderId="85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55" fillId="6" borderId="112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55" fillId="6" borderId="111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9" fillId="6" borderId="62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6" borderId="64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6" borderId="59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0" fillId="6" borderId="66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0" fillId="6" borderId="109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0" fillId="6" borderId="110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9" fillId="6" borderId="103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6" borderId="104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6" borderId="105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6" borderId="92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2" fillId="9" borderId="36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2" fillId="9" borderId="49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55" fillId="6" borderId="80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9" fillId="6" borderId="50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6" borderId="84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6" borderId="80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2" fillId="0" borderId="112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2" fillId="6" borderId="112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2" fillId="6" borderId="111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0" fillId="6" borderId="82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0" fillId="6" borderId="83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0" fillId="7" borderId="63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0" fillId="7" borderId="60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0" fillId="7" borderId="87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0" fillId="7" borderId="0" xfId="105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8" fontId="19" fillId="7" borderId="54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7" borderId="56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7" borderId="59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7" borderId="88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7" fillId="16" borderId="48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2" fillId="16" borderId="36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2" fillId="16" borderId="49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25" fillId="16" borderId="75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25" fillId="16" borderId="79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25" fillId="16" borderId="73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25" fillId="16" borderId="74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25" fillId="16" borderId="76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0" fillId="0" borderId="81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0" fillId="0" borderId="82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83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109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110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9" fillId="0" borderId="58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0" fillId="5" borderId="73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5" borderId="79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5" borderId="75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5" borderId="76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10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0" fillId="0" borderId="23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9" fillId="0" borderId="118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0" borderId="119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0" borderId="120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0" borderId="78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7" fillId="2" borderId="73" xfId="105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8" fontId="10" fillId="2" borderId="93" xfId="10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10" fillId="2" borderId="35" xfId="10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10" fillId="0" borderId="0" xfId="105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8" fontId="25" fillId="2" borderId="75" xfId="105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8" fontId="25" fillId="2" borderId="74" xfId="105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8" fontId="10" fillId="17" borderId="73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17" borderId="79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17" borderId="75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17" borderId="76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9" fillId="0" borderId="75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0" borderId="76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76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77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74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10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12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42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11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10" borderId="73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0" fillId="10" borderId="93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10" borderId="35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4" fontId="10" fillId="10" borderId="43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84" fontId="10" fillId="10" borderId="44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4" fontId="10" fillId="10" borderId="45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4" fontId="10" fillId="10" borderId="47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4" fontId="10" fillId="10" borderId="121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15" borderId="113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10" borderId="73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10" borderId="79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10" borderId="75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10" borderId="76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15" borderId="117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15" borderId="74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15" borderId="80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15" borderId="88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1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10" fillId="15" borderId="116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15" borderId="121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37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0" fillId="0" borderId="38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0" fillId="0" borderId="122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51" fillId="9" borderId="123" xfId="10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52" fillId="10" borderId="3" xfId="10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53" fillId="4" borderId="5" xfId="10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57" fillId="10" borderId="78" xfId="10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21" fillId="2" borderId="15" xfId="105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78" fontId="10" fillId="0" borderId="8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25" fillId="18" borderId="10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0" fillId="18" borderId="0" xfId="10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10" fillId="18" borderId="23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25" fillId="18" borderId="69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25" fillId="18" borderId="124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7" fillId="19" borderId="73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58" fillId="19" borderId="93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58" fillId="19" borderId="35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58" fillId="0" borderId="0" xfId="10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25" fillId="19" borderId="75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25" fillId="19" borderId="74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59" fillId="0" borderId="62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23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58" fillId="9" borderId="93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58" fillId="9" borderId="35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59" fillId="0" borderId="62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9" fillId="0" borderId="90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0" borderId="116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0" borderId="125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0" borderId="126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6" fillId="10" borderId="127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0" fillId="10" borderId="71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0" fillId="10" borderId="27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8" fillId="10" borderId="22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8" fillId="10" borderId="128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0" fillId="0" borderId="127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0" fillId="0" borderId="71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0" fillId="0" borderId="27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8" fillId="0" borderId="22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8" fillId="0" borderId="128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2" fillId="10" borderId="27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2" fillId="0" borderId="23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18" fillId="0" borderId="43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8" fillId="0" borderId="121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21" fillId="0" borderId="7" xfId="105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78" fontId="21" fillId="0" borderId="8" xfId="105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78" fontId="19" fillId="0" borderId="50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0" fillId="0" borderId="19" xfId="10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8" fontId="60" fillId="0" borderId="62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8" fillId="0" borderId="125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8" fillId="0" borderId="126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59" fillId="0" borderId="65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9" fillId="0" borderId="42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0" borderId="117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59" fillId="0" borderId="62" xfId="10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7" fillId="0" borderId="48" xfId="10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8" fontId="10" fillId="0" borderId="65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9" fillId="0" borderId="43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9" fillId="0" borderId="121" xfId="10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2" fillId="15" borderId="88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19" xfId="105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0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  <cellStyle name="Euro 2" xfId="21"/>
    <cellStyle name="Euro 3" xfId="22"/>
    <cellStyle name="Euro 3 2" xfId="23"/>
    <cellStyle name="Euro_Invest SMTPC 2008" xfId="24"/>
    <cellStyle name="Lien hypertexte 2" xfId="25"/>
    <cellStyle name="Milliers 2" xfId="26"/>
    <cellStyle name="Milliers 2 2" xfId="27"/>
    <cellStyle name="Milliers 2 2 2" xfId="28"/>
    <cellStyle name="Milliers 3" xfId="29"/>
    <cellStyle name="Milliers 3 2" xfId="30"/>
    <cellStyle name="Milliers 3 3" xfId="31"/>
    <cellStyle name="Milliers 4" xfId="32"/>
    <cellStyle name="Milliers 5" xfId="33"/>
    <cellStyle name="Milliers 5 2" xfId="34"/>
    <cellStyle name="Milliers 6" xfId="35"/>
    <cellStyle name="Non défini" xfId="36"/>
    <cellStyle name="Normal 10" xfId="37"/>
    <cellStyle name="Normal 11" xfId="38"/>
    <cellStyle name="Normal 12" xfId="39"/>
    <cellStyle name="Normal 13" xfId="40"/>
    <cellStyle name="Normal 14" xfId="41"/>
    <cellStyle name="Normal 15" xfId="42"/>
    <cellStyle name="Normal 16" xfId="43"/>
    <cellStyle name="Normal 17" xfId="44"/>
    <cellStyle name="Normal 18" xfId="45"/>
    <cellStyle name="Normal 19" xfId="46"/>
    <cellStyle name="Normal 2" xfId="47"/>
    <cellStyle name="Normal 2 2" xfId="48"/>
    <cellStyle name="Normal 2 3" xfId="49"/>
    <cellStyle name="Normal 20" xfId="50"/>
    <cellStyle name="Normal 21" xfId="51"/>
    <cellStyle name="Normal 22" xfId="52"/>
    <cellStyle name="Normal 23" xfId="53"/>
    <cellStyle name="Normal 24" xfId="54"/>
    <cellStyle name="Normal 25" xfId="55"/>
    <cellStyle name="Normal 25 2" xfId="56"/>
    <cellStyle name="Normal 26" xfId="57"/>
    <cellStyle name="Normal 26 2" xfId="58"/>
    <cellStyle name="Normal 26 2 2" xfId="59"/>
    <cellStyle name="Normal 26 3" xfId="60"/>
    <cellStyle name="Normal 3" xfId="61"/>
    <cellStyle name="Normal 3 2" xfId="62"/>
    <cellStyle name="Normal 3_GETELEC TP - SII 122010 v2" xfId="63"/>
    <cellStyle name="Normal 4" xfId="64"/>
    <cellStyle name="Normal 4 10" xfId="65"/>
    <cellStyle name="Normal 4 11" xfId="66"/>
    <cellStyle name="Normal 4 12" xfId="67"/>
    <cellStyle name="Normal 4 13" xfId="68"/>
    <cellStyle name="Normal 4 14" xfId="69"/>
    <cellStyle name="Normal 4 15" xfId="70"/>
    <cellStyle name="Normal 4 16" xfId="71"/>
    <cellStyle name="Normal 4 17" xfId="72"/>
    <cellStyle name="Normal 4 18" xfId="73"/>
    <cellStyle name="Normal 4 19" xfId="74"/>
    <cellStyle name="Normal 4 2" xfId="75"/>
    <cellStyle name="Normal 4 20" xfId="76"/>
    <cellStyle name="Normal 4 3" xfId="77"/>
    <cellStyle name="Normal 4 4" xfId="78"/>
    <cellStyle name="Normal 4 5" xfId="79"/>
    <cellStyle name="Normal 4 6" xfId="80"/>
    <cellStyle name="Normal 4 7" xfId="81"/>
    <cellStyle name="Normal 4 8" xfId="82"/>
    <cellStyle name="Normal 4 9" xfId="83"/>
    <cellStyle name="Normal 4_GETELEC TP - SII 122010 v2" xfId="84"/>
    <cellStyle name="Normal 5" xfId="85"/>
    <cellStyle name="Normal 6" xfId="86"/>
    <cellStyle name="Normal 6 2" xfId="87"/>
    <cellStyle name="Normal 7" xfId="88"/>
    <cellStyle name="Normal 8" xfId="89"/>
    <cellStyle name="Normal 9" xfId="90"/>
    <cellStyle name="Normal 9 10" xfId="91"/>
    <cellStyle name="Normal 9 11" xfId="92"/>
    <cellStyle name="Normal 9 12" xfId="93"/>
    <cellStyle name="Normal 9 13" xfId="94"/>
    <cellStyle name="Normal 9 14" xfId="95"/>
    <cellStyle name="Normal 9 15" xfId="96"/>
    <cellStyle name="Normal 9 2" xfId="97"/>
    <cellStyle name="Normal 9 3" xfId="98"/>
    <cellStyle name="Normal 9 4" xfId="99"/>
    <cellStyle name="Normal 9 5" xfId="100"/>
    <cellStyle name="Normal 9 6" xfId="101"/>
    <cellStyle name="Normal 9 7" xfId="102"/>
    <cellStyle name="Normal 9 8" xfId="103"/>
    <cellStyle name="Normal 9 9" xfId="104"/>
    <cellStyle name="Normal_3ème-recalage 2003" xfId="105"/>
    <cellStyle name="Normal_DOM-TOM - 1Er recalage - 2008" xfId="106"/>
    <cellStyle name="Normal_fichiers-reporting 2" xfId="107"/>
    <cellStyle name="Normal_SAS-recalage 3- 2004" xfId="108"/>
    <cellStyle name="Normal_Sogea Mart 2 act 2001 2" xfId="109"/>
    <cellStyle name="Normal_VCFI - ABADIE -TdB mensuel maj 2003 2" xfId="110"/>
    <cellStyle name="normální_banka_09_02" xfId="111"/>
    <cellStyle name="Pourcentage 2" xfId="112"/>
    <cellStyle name="Pourcentage 2 2" xfId="113"/>
    <cellStyle name="Pourcentage 3" xfId="114"/>
    <cellStyle name="Pourcentage 3 2" xfId="115"/>
    <cellStyle name="Pourcentage 4" xfId="116"/>
    <cellStyle name="Pourcentage 5" xfId="117"/>
    <cellStyle name="Pourcentage 6" xfId="118"/>
    <cellStyle name="Pourcentage 6 2" xfId="119"/>
  </cellStyles>
  <dxfs count="9"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theme="8" tint="0.3999"/>
        </patternFill>
      </fill>
    </dxf>
    <dxf>
      <fill>
        <patternFill>
          <bgColor theme="3" tint="0.5999"/>
        </patternFill>
      </fill>
    </dxf>
    <dxf>
      <fill>
        <patternFill>
          <bgColor theme="3" tint="0.7999"/>
        </patternFill>
      </fill>
    </dxf>
    <dxf>
      <fill>
        <patternFill>
          <bgColor rgb="FF00B0F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6500"/>
      <rgbColor rgb="FF800080"/>
      <rgbColor rgb="FF008080"/>
      <rgbColor rgb="FFBFBFBF"/>
      <rgbColor rgb="FF558ED5"/>
      <rgbColor rgb="FF8EB4E3"/>
      <rgbColor rgb="FF993366"/>
      <rgbColor rgb="FFFFFFCC"/>
      <rgbColor rgb="FFDCE6F2"/>
      <rgbColor rgb="FF660066"/>
      <rgbColor rgb="FFFF8080"/>
      <rgbColor rgb="FF366092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5D9F1"/>
      <rgbColor rgb="FFD9D9D9"/>
      <rgbColor rgb="FFFFEB9C"/>
      <rgbColor rgb="FF93CDDD"/>
      <rgbColor rgb="FFFAC090"/>
      <rgbColor rgb="FFCC99FF"/>
      <rgbColor rgb="FFFFCC99"/>
      <rgbColor rgb="FF538DD5"/>
      <rgbColor rgb="FF33CCCC"/>
      <rgbColor rgb="FF99CC00"/>
      <rgbColor rgb="FFFFCC00"/>
      <rgbColor rgb="FFFF9900"/>
      <rgbColor rgb="FFE46C0A"/>
      <rgbColor rgb="FF376092"/>
      <rgbColor rgb="FF969696"/>
      <rgbColor rgb="FF16365C"/>
      <rgbColor rgb="FF339966"/>
      <rgbColor rgb="FF003300"/>
      <rgbColor rgb="FF333300"/>
      <rgbColor rgb="FF993300"/>
      <rgbColor rgb="FF993366"/>
      <rgbColor rgb="FF1F497D"/>
      <rgbColor rgb="FF17375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externalLink" Target="externalLinks/externalLink1.xml"/><Relationship Id="rId9" Type="http://schemas.openxmlformats.org/officeDocument/2006/relationships/externalLink" Target="externalLinks/externalLink2.xml"/><Relationship Id="rId10" Type="http://schemas.openxmlformats.org/officeDocument/2006/relationships/externalLink" Target="externalLinks/externalLink3.xml"/><Relationship Id="rId11" Type="http://schemas.openxmlformats.org/officeDocument/2006/relationships/externalLink" Target="externalLinks/externalLink4.xml"/><Relationship Id="rId12" Type="http://schemas.openxmlformats.org/officeDocument/2006/relationships/externalLink" Target="externalLinks/externalLink5.xml"/><Relationship Id="rId13" Type="http://schemas.openxmlformats.org/officeDocument/2006/relationships/externalLink" Target="externalLinks/externalLink6.xml"/><Relationship Id="rId14" Type="http://schemas.openxmlformats.org/officeDocument/2006/relationships/externalLink" Target="externalLinks/externalLink7.xml"/><Relationship Id="rId15" Type="http://schemas.openxmlformats.org/officeDocument/2006/relationships/externalLink" Target="externalLinks/externalLink8.xml"/><Relationship Id="rId1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176760</xdr:colOff>
      <xdr:row>0</xdr:row>
      <xdr:rowOff>68040</xdr:rowOff>
    </xdr:from>
    <xdr:to>
      <xdr:col>0</xdr:col>
      <xdr:colOff>2707200</xdr:colOff>
      <xdr:row>6</xdr:row>
      <xdr:rowOff>447480</xdr:rowOff>
    </xdr:to>
    <xdr:pic>
      <xdr:nvPicPr>
        <xdr:cNvPr id="0" name="Image 2" descr="SDP GROUPE"/>
        <xdr:cNvPicPr/>
      </xdr:nvPicPr>
      <xdr:blipFill>
        <a:blip r:embed="rId1"/>
        <a:stretch/>
      </xdr:blipFill>
      <xdr:spPr>
        <a:xfrm>
          <a:off x="176760" y="68040"/>
          <a:ext cx="2530440" cy="1410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296280</xdr:colOff>
      <xdr:row>1</xdr:row>
      <xdr:rowOff>84600</xdr:rowOff>
    </xdr:from>
    <xdr:to>
      <xdr:col>0</xdr:col>
      <xdr:colOff>1343520</xdr:colOff>
      <xdr:row>3</xdr:row>
      <xdr:rowOff>155520</xdr:rowOff>
    </xdr:to>
    <xdr:pic>
      <xdr:nvPicPr>
        <xdr:cNvPr id="1" name="Image 2" descr="SDP GROUPE"/>
        <xdr:cNvPicPr/>
      </xdr:nvPicPr>
      <xdr:blipFill>
        <a:blip r:embed="rId1"/>
        <a:stretch/>
      </xdr:blipFill>
      <xdr:spPr>
        <a:xfrm>
          <a:off x="296280" y="93960"/>
          <a:ext cx="1047240" cy="595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0</xdr:row>
      <xdr:rowOff>0</xdr:rowOff>
    </xdr:from>
    <xdr:to>
      <xdr:col>2</xdr:col>
      <xdr:colOff>2037960</xdr:colOff>
      <xdr:row>4</xdr:row>
      <xdr:rowOff>93600</xdr:rowOff>
    </xdr:to>
    <xdr:pic>
      <xdr:nvPicPr>
        <xdr:cNvPr id="2" name="Image 2" descr="SDP GROUPE"/>
        <xdr:cNvPicPr/>
      </xdr:nvPicPr>
      <xdr:blipFill>
        <a:blip r:embed="rId1"/>
        <a:stretch/>
      </xdr:blipFill>
      <xdr:spPr>
        <a:xfrm>
          <a:off x="1075680" y="0"/>
          <a:ext cx="2037960" cy="1131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</xdr:row>
      <xdr:rowOff>0</xdr:rowOff>
    </xdr:from>
    <xdr:to>
      <xdr:col>2</xdr:col>
      <xdr:colOff>420480</xdr:colOff>
      <xdr:row>3</xdr:row>
      <xdr:rowOff>289440</xdr:rowOff>
    </xdr:to>
    <xdr:pic>
      <xdr:nvPicPr>
        <xdr:cNvPr id="3" name="Image 1" descr=""/>
        <xdr:cNvPicPr/>
      </xdr:nvPicPr>
      <xdr:blipFill>
        <a:blip r:embed="rId1"/>
        <a:stretch/>
      </xdr:blipFill>
      <xdr:spPr>
        <a:xfrm>
          <a:off x="579240" y="476280"/>
          <a:ext cx="2912760" cy="5274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0</xdr:row>
      <xdr:rowOff>0</xdr:rowOff>
    </xdr:from>
    <xdr:to>
      <xdr:col>2</xdr:col>
      <xdr:colOff>2037960</xdr:colOff>
      <xdr:row>4</xdr:row>
      <xdr:rowOff>93600</xdr:rowOff>
    </xdr:to>
    <xdr:pic>
      <xdr:nvPicPr>
        <xdr:cNvPr id="4" name="Image 2" descr="SDP GROUPE"/>
        <xdr:cNvPicPr/>
      </xdr:nvPicPr>
      <xdr:blipFill>
        <a:blip r:embed="rId1"/>
        <a:stretch/>
      </xdr:blipFill>
      <xdr:spPr>
        <a:xfrm>
          <a:off x="1075680" y="0"/>
          <a:ext cx="2037960" cy="113184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VCDT-DAF/VCDT%20-%20Budgets/2015%20-%20B3%20-%20BI%202016/SII/B3%202015/VIIA%20parc%2001-2014.xlsx" TargetMode="External"/>
</Relationships>
</file>

<file path=xl/externalLinks/_rels/externalLink2.xml.rels><?xml version="1.0" encoding="UTF-8"?>
<Relationships xmlns="http://schemas.openxmlformats.org/package/2006/relationships"><Relationship Id="rId1" Type="http://schemas.openxmlformats.org/officeDocument/2006/relationships/externalLinkPath" Target="../../../VCDT-DAF/VCDT%20-%20Budgets/2015%20-%20B3%20-%20BI%202016/SII/B3%202015/VIIA%20agence%2001-2014.xlsx" TargetMode="External"/>
</Relationships>
</file>

<file path=xl/externalLinks/_rels/externalLink3.xml.rels><?xml version="1.0" encoding="UTF-8"?>
<Relationships xmlns="http://schemas.openxmlformats.org/package/2006/relationships"><Relationship Id="rId1" Type="http://schemas.openxmlformats.org/officeDocument/2006/relationships/externalLinkPath" Target="file://unattended/groupe/VCFI-SCB-REPORTING/FLASH%20COMMERCIAL/2010/SCB%20-%20FLASH%20COM%2008-2010.xls" TargetMode="External"/>
</Relationships>
</file>

<file path=xl/externalLinks/_rels/externalLink4.xml.rels><?xml version="1.0" encoding="UTF-8"?>
<Relationships xmlns="http://schemas.openxmlformats.org/package/2006/relationships"><Relationship Id="rId1" Type="http://schemas.openxmlformats.org/officeDocument/2006/relationships/externalLinkPath" Target="file://Smarti-01/groupe/Mes%20documents/BUDGET/Budgetinit2002/Dodin%20Gpe%20init%202002.xls" TargetMode="External"/>
</Relationships>
</file>

<file path=xl/externalLinks/_rels/externalLink5.xml.rels><?xml version="1.0" encoding="UTF-8"?>
<Relationships xmlns="http://schemas.openxmlformats.org/package/2006/relationships"><Relationship Id="rId1" Type="http://schemas.openxmlformats.org/officeDocument/2006/relationships/externalLinkPath" Target="../../../L:/DOCUME~1/BRUNOL~1/LOCALS~1/Temp/notes6030C8/2&#176;actu.2007/1&#176;actu.2007/direction/daf/Mes%20Doc%20sur%20Serveur/MES%20DOCUMENTS%20EUROS/SOGEA%20MAYOTTE%20EUROS/MAYOTTE%202001/PERSONNEL/DAS1%202001/PREPARATION%20DAS1%202001.xls" TargetMode="External"/>
</Relationships>
</file>

<file path=xl/externalLinks/_rels/externalLink6.xml.rels><?xml version="1.0" encoding="UTF-8"?>
<Relationships xmlns="http://schemas.openxmlformats.org/package/2006/relationships"><Relationship Id="rId1" Type="http://schemas.openxmlformats.org/officeDocument/2006/relationships/externalLinkPath" Target="../../../F:/GTM%20Guadeloupe/Reporting/DAF/fichiers-reporting%202002-07.xls" TargetMode="External"/>
</Relationships>
</file>

<file path=xl/externalLinks/_rels/externalLink7.xml.rels><?xml version="1.0" encoding="UTF-8"?>
<Relationships xmlns="http://schemas.openxmlformats.org/package/2006/relationships"><Relationship Id="rId1" Type="http://schemas.openxmlformats.org/officeDocument/2006/relationships/externalLinkPath" Target="../../../D:/Sogea%20Jama&#239;que/Reporting/fichiers-reporting%2003-00.xls" TargetMode="External"/>
</Relationships>
</file>

<file path=xl/externalLinks/_rels/externalLink8.xml.rels><?xml version="1.0" encoding="UTF-8"?>
<Relationships xmlns="http://schemas.openxmlformats.org/package/2006/relationships"><Relationship Id="rId1" Type="http://schemas.openxmlformats.org/officeDocument/2006/relationships/externalLinkPath" Target="../../../A:/Mes%20documents/BUDGET/Budgetinit2002/Dodin%20Gpe%20init%202002.xls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uil1"/>
      <sheetName val="Sheet1"/>
      <sheetName val="01-2014"/>
      <sheetName val="12-2013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euil1"/>
      <sheetName val="Sheet1"/>
      <sheetName val=" budget S20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Flash"/>
      <sheetName val="Activité"/>
      <sheetName val="Carnet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RECAPAG"/>
      <sheetName val="Feuil1"/>
      <sheetName val="SII"/>
      <sheetName val="CHANTIERS"/>
      <sheetName val="ECARTFRAIS"/>
      <sheetName val="FRAISFI"/>
      <sheetName val="AGENCE"/>
      <sheetName val="DETAILAG"/>
      <sheetName val="MATERIEL"/>
      <sheetName val="PPHE"/>
      <sheetName val="DETAILPPHE"/>
      <sheetName val="PROVISIONS"/>
      <sheetName val="DETAILPROV"/>
      <sheetName val="INV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DAS1940 transmission"/>
      <sheetName val="DAS1940"/>
      <sheetName val="Controle Bases"/>
      <sheetName val="DAS1940 préparation"/>
      <sheetName val="EXTDAS"/>
      <sheetName val="SALMAY-2001 modifie à mayotte"/>
      <sheetName val="fiches salariés"/>
      <sheetName val="DAS1940 préparation locau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II"/>
      <sheetName val="TDB FRF"/>
      <sheetName val="TDB EUR"/>
      <sheetName val="PTX FRF"/>
      <sheetName val="PTX EUR"/>
      <sheetName val="Carnet"/>
      <sheetName val="COMM"/>
      <sheetName val="A08"/>
      <sheetName val="exigible"/>
      <sheetName val="Paramèt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II"/>
      <sheetName val="TDB FRF"/>
      <sheetName val="TDB USD"/>
      <sheetName val="PTX FRF"/>
      <sheetName val="PTX USD"/>
      <sheetName val="COMM"/>
      <sheetName val="A08"/>
      <sheetName val="exigible"/>
      <sheetName val="Paramètres"/>
      <sheetName val="Trésoreri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Feuil1"/>
      <sheetName val="SII"/>
      <sheetName val="CHANTIERS"/>
      <sheetName val="ECARTFRAIS"/>
      <sheetName val="FRAISFI"/>
      <sheetName val="AGENCE"/>
      <sheetName val="RECAPAG"/>
      <sheetName val="DETAILAG"/>
      <sheetName val="MATERIEL"/>
      <sheetName val="PPHE"/>
      <sheetName val="DETAILPPHE"/>
      <sheetName val="PROVISIONS"/>
      <sheetName val="DETAILPROV"/>
      <sheetName val="INV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3"/>
  <sheetViews>
    <sheetView showFormulas="false" showGridLines="false" showRowColHeaders="true" showZeros="false" rightToLeft="false" tabSelected="false" showOutlineSymbols="true" defaultGridColor="true" view="normal" topLeftCell="A1" colorId="64" zoomScale="70" zoomScaleNormal="70" zoomScalePageLayoutView="75" workbookViewId="0">
      <selection pane="topLeft" activeCell="N20" activeCellId="0" sqref="N20"/>
    </sheetView>
  </sheetViews>
  <sheetFormatPr defaultColWidth="11.43359375" defaultRowHeight="15" zeroHeight="false" outlineLevelRow="0" outlineLevelCol="0"/>
  <cols>
    <col collapsed="false" customWidth="true" hidden="false" outlineLevel="0" max="1" min="1" style="1" width="63.43"/>
    <col collapsed="false" customWidth="true" hidden="false" outlineLevel="0" max="2" min="2" style="2" width="8"/>
    <col collapsed="false" customWidth="true" hidden="false" outlineLevel="0" max="3" min="3" style="1" width="17.29"/>
    <col collapsed="false" customWidth="true" hidden="false" outlineLevel="0" max="6" min="4" style="3" width="18.29"/>
    <col collapsed="false" customWidth="true" hidden="false" outlineLevel="0" max="7" min="7" style="1" width="20.14"/>
    <col collapsed="false" customWidth="false" hidden="false" outlineLevel="0" max="11" min="8" style="1" width="11.43"/>
    <col collapsed="false" customWidth="true" hidden="false" outlineLevel="0" max="12" min="12" style="1" width="15.71"/>
    <col collapsed="false" customWidth="false" hidden="false" outlineLevel="0" max="16384" min="13" style="1" width="11.43"/>
  </cols>
  <sheetData>
    <row r="1" s="6" customFormat="true" ht="17.35" hidden="false" customHeight="false" outlineLevel="0" collapsed="false">
      <c r="A1" s="4"/>
      <c r="B1" s="5" t="s">
        <v>0</v>
      </c>
      <c r="C1" s="5"/>
      <c r="D1" s="5"/>
      <c r="E1" s="5"/>
      <c r="F1" s="5"/>
      <c r="G1" s="5"/>
    </row>
    <row r="2" s="6" customFormat="true" ht="17.35" hidden="false" customHeight="false" outlineLevel="0" collapsed="false">
      <c r="A2" s="7"/>
      <c r="B2" s="5" t="s">
        <v>1</v>
      </c>
      <c r="C2" s="5"/>
      <c r="D2" s="5"/>
      <c r="E2" s="5"/>
      <c r="F2" s="5"/>
      <c r="G2" s="5"/>
    </row>
    <row r="3" s="6" customFormat="true" ht="18" hidden="false" customHeight="true" outlineLevel="0" collapsed="false">
      <c r="A3" s="4"/>
      <c r="B3" s="8" t="s">
        <v>2</v>
      </c>
      <c r="C3" s="8"/>
      <c r="D3" s="8"/>
      <c r="E3" s="8"/>
      <c r="F3" s="8"/>
      <c r="G3" s="8"/>
    </row>
    <row r="4" s="6" customFormat="true" ht="18" hidden="false" customHeight="true" outlineLevel="0" collapsed="false">
      <c r="A4" s="9"/>
      <c r="B4" s="10"/>
      <c r="D4" s="11"/>
      <c r="E4" s="11"/>
      <c r="F4" s="11"/>
    </row>
    <row r="5" s="6" customFormat="true" ht="10.5" hidden="false" customHeight="true" outlineLevel="0" collapsed="false">
      <c r="A5" s="12"/>
      <c r="B5" s="13"/>
      <c r="D5" s="14"/>
      <c r="E5" s="14"/>
      <c r="F5" s="14"/>
      <c r="G5" s="13"/>
    </row>
    <row r="6" s="6" customFormat="true" ht="18" hidden="true" customHeight="true" outlineLevel="0" collapsed="false">
      <c r="A6" s="9"/>
      <c r="B6" s="13"/>
      <c r="D6" s="14"/>
      <c r="E6" s="14"/>
      <c r="F6" s="14"/>
      <c r="G6" s="13"/>
    </row>
    <row r="7" s="6" customFormat="true" ht="51.75" hidden="false" customHeight="true" outlineLevel="0" collapsed="false">
      <c r="A7" s="15" t="s">
        <v>3</v>
      </c>
      <c r="B7" s="10"/>
      <c r="C7" s="16" t="s">
        <v>4</v>
      </c>
      <c r="D7" s="16" t="s">
        <v>5</v>
      </c>
      <c r="E7" s="17" t="s">
        <v>6</v>
      </c>
      <c r="F7" s="18" t="s">
        <v>7</v>
      </c>
      <c r="G7" s="19" t="str">
        <f aca="false">B3</f>
        <v>BILAN 31/12/2025</v>
      </c>
    </row>
    <row r="8" s="25" customFormat="true" ht="18" hidden="false" customHeight="true" outlineLevel="0" collapsed="false">
      <c r="A8" s="20" t="s">
        <v>8</v>
      </c>
      <c r="B8" s="21"/>
      <c r="C8" s="22" t="n">
        <v>0</v>
      </c>
      <c r="D8" s="22" t="n">
        <v>0</v>
      </c>
      <c r="E8" s="23" t="n">
        <v>0</v>
      </c>
      <c r="F8" s="24" t="n">
        <v>2645698.055</v>
      </c>
      <c r="G8" s="24" t="n">
        <f aca="false">+'Rés.par affaires'!AN68</f>
        <v>2645698.055</v>
      </c>
    </row>
    <row r="9" s="6" customFormat="true" ht="18" hidden="false" customHeight="true" outlineLevel="0" collapsed="false">
      <c r="A9" s="26" t="s">
        <v>9</v>
      </c>
      <c r="B9" s="27"/>
      <c r="C9" s="28" t="n">
        <v>0</v>
      </c>
      <c r="D9" s="28" t="n">
        <v>0</v>
      </c>
      <c r="E9" s="29" t="n">
        <v>0</v>
      </c>
      <c r="F9" s="30" t="n">
        <v>1049009.365</v>
      </c>
      <c r="G9" s="30" t="n">
        <f aca="false">'Rés.par affaires'!AN31</f>
        <v>1049009.365</v>
      </c>
    </row>
    <row r="10" s="6" customFormat="true" ht="18" hidden="false" customHeight="true" outlineLevel="0" collapsed="false">
      <c r="A10" s="26" t="s">
        <v>10</v>
      </c>
      <c r="B10" s="27"/>
      <c r="C10" s="28" t="n">
        <v>0</v>
      </c>
      <c r="D10" s="28" t="n">
        <v>0</v>
      </c>
      <c r="E10" s="29" t="n">
        <v>0</v>
      </c>
      <c r="F10" s="30" t="n">
        <v>1556688.69</v>
      </c>
      <c r="G10" s="30" t="n">
        <f aca="false">'Rés.par affaires'!AN55</f>
        <v>1556688.69</v>
      </c>
      <c r="J10" s="31"/>
      <c r="K10" s="31"/>
      <c r="L10" s="31"/>
    </row>
    <row r="11" s="6" customFormat="true" ht="18" hidden="false" customHeight="true" outlineLevel="0" collapsed="false">
      <c r="A11" s="26" t="s">
        <v>11</v>
      </c>
      <c r="B11" s="27"/>
      <c r="C11" s="28" t="n">
        <v>0</v>
      </c>
      <c r="D11" s="28" t="n">
        <v>0</v>
      </c>
      <c r="E11" s="29" t="n">
        <v>0</v>
      </c>
      <c r="F11" s="30" t="n">
        <v>40000</v>
      </c>
      <c r="G11" s="30" t="n">
        <f aca="false">'Rés.par affaires'!AN67</f>
        <v>40000</v>
      </c>
      <c r="J11" s="31"/>
      <c r="K11" s="31"/>
      <c r="L11" s="31"/>
    </row>
    <row r="12" s="37" customFormat="true" ht="18" hidden="false" customHeight="true" outlineLevel="0" collapsed="false">
      <c r="A12" s="32" t="s">
        <v>12</v>
      </c>
      <c r="B12" s="33"/>
      <c r="C12" s="34" t="n">
        <v>0</v>
      </c>
      <c r="D12" s="34" t="n">
        <v>0</v>
      </c>
      <c r="E12" s="35" t="n">
        <v>0</v>
      </c>
      <c r="F12" s="36" t="n">
        <v>2645698.055</v>
      </c>
      <c r="G12" s="36" t="n">
        <f aca="false">+G8</f>
        <v>2645698.055</v>
      </c>
    </row>
    <row r="13" s="6" customFormat="true" ht="18" hidden="false" customHeight="true" outlineLevel="0" collapsed="false">
      <c r="A13" s="38" t="s">
        <v>13</v>
      </c>
      <c r="B13" s="39"/>
      <c r="C13" s="28" t="n">
        <v>0</v>
      </c>
      <c r="D13" s="28" t="n">
        <v>0</v>
      </c>
      <c r="E13" s="29" t="n">
        <v>0</v>
      </c>
      <c r="F13" s="30" t="n">
        <v>-1904501.22252816</v>
      </c>
      <c r="G13" s="30" t="n">
        <f aca="false">+'Rés.par affaires'!AO68-'Rés.par affaires'!AN68</f>
        <v>-1904501.22252816</v>
      </c>
      <c r="H13" s="40"/>
    </row>
    <row r="14" s="6" customFormat="true" ht="18" hidden="false" customHeight="true" outlineLevel="0" collapsed="false">
      <c r="A14" s="41" t="s">
        <v>14</v>
      </c>
      <c r="B14" s="42"/>
      <c r="C14" s="43" t="n">
        <v>0</v>
      </c>
      <c r="D14" s="43" t="n">
        <v>0</v>
      </c>
      <c r="E14" s="44" t="n">
        <v>0</v>
      </c>
      <c r="F14" s="45" t="n">
        <v>741196.83247184</v>
      </c>
      <c r="G14" s="45" t="n">
        <f aca="false">G8+G13</f>
        <v>741196.83247184</v>
      </c>
      <c r="H14" s="40"/>
    </row>
    <row r="15" s="6" customFormat="true" ht="18" hidden="false" customHeight="true" outlineLevel="0" collapsed="false">
      <c r="A15" s="46"/>
      <c r="B15" s="47"/>
      <c r="C15" s="48" t="n">
        <v>0</v>
      </c>
      <c r="D15" s="48" t="n">
        <v>0</v>
      </c>
      <c r="E15" s="48" t="n">
        <v>0</v>
      </c>
      <c r="F15" s="49" t="n">
        <v>0.280151709327178</v>
      </c>
      <c r="G15" s="50" t="n">
        <f aca="false">+G14/G12</f>
        <v>0.280151709327178</v>
      </c>
      <c r="H15" s="40"/>
    </row>
    <row r="16" s="6" customFormat="true" ht="18" hidden="false" customHeight="true" outlineLevel="0" collapsed="false">
      <c r="A16" s="51" t="s">
        <v>15</v>
      </c>
      <c r="B16" s="52" t="n">
        <f aca="false">+'Rés.par affaires'!AP11</f>
        <v>0.2</v>
      </c>
      <c r="C16" s="28" t="n">
        <v>0</v>
      </c>
      <c r="D16" s="28" t="n">
        <v>0</v>
      </c>
      <c r="E16" s="29" t="n">
        <v>0</v>
      </c>
      <c r="F16" s="30" t="n">
        <v>-529139.611</v>
      </c>
      <c r="G16" s="30" t="n">
        <f aca="false">+'Rés.par affaires'!AP68</f>
        <v>-529139.611</v>
      </c>
      <c r="H16" s="40"/>
    </row>
    <row r="17" s="6" customFormat="true" ht="18" hidden="false" customHeight="true" outlineLevel="0" collapsed="false">
      <c r="A17" s="53" t="s">
        <v>16</v>
      </c>
      <c r="B17" s="54"/>
      <c r="C17" s="34" t="n">
        <v>0</v>
      </c>
      <c r="D17" s="34" t="n">
        <v>0</v>
      </c>
      <c r="E17" s="35" t="n">
        <v>0</v>
      </c>
      <c r="F17" s="36" t="n">
        <v>212057.22147184</v>
      </c>
      <c r="G17" s="36" t="n">
        <f aca="false">G14+SUM(G16:G16)</f>
        <v>212057.22147184</v>
      </c>
      <c r="H17" s="40"/>
    </row>
    <row r="18" s="6" customFormat="true" ht="43.5" hidden="false" customHeight="true" outlineLevel="0" collapsed="false">
      <c r="A18" s="55" t="s">
        <v>17</v>
      </c>
      <c r="B18" s="39"/>
      <c r="C18" s="56" t="n">
        <v>0</v>
      </c>
      <c r="D18" s="56" t="n">
        <v>0</v>
      </c>
      <c r="E18" s="57" t="n">
        <v>0</v>
      </c>
      <c r="F18" s="58" t="n">
        <v>529139.611</v>
      </c>
      <c r="G18" s="58" t="n">
        <f aca="false">+'Frais de Siège'!L116/1000</f>
        <v>529139.611</v>
      </c>
    </row>
    <row r="19" s="6" customFormat="true" ht="18" hidden="false" customHeight="true" outlineLevel="0" collapsed="false">
      <c r="A19" s="59" t="s">
        <v>18</v>
      </c>
      <c r="B19" s="60"/>
      <c r="C19" s="61" t="n">
        <v>0</v>
      </c>
      <c r="D19" s="61" t="n">
        <v>0</v>
      </c>
      <c r="E19" s="62" t="n">
        <v>0</v>
      </c>
      <c r="F19" s="63" t="n">
        <v>741196.83247184</v>
      </c>
      <c r="G19" s="63" t="n">
        <f aca="false">SUM(G17:G18)</f>
        <v>741196.83247184</v>
      </c>
    </row>
    <row r="20" s="6" customFormat="true" ht="18" hidden="false" customHeight="true" outlineLevel="0" collapsed="false">
      <c r="A20" s="64"/>
      <c r="B20" s="65"/>
      <c r="C20" s="66" t="n">
        <v>0</v>
      </c>
      <c r="D20" s="66" t="n">
        <v>0</v>
      </c>
      <c r="E20" s="67" t="n">
        <v>0</v>
      </c>
      <c r="F20" s="68" t="n">
        <v>0.280151709327178</v>
      </c>
      <c r="G20" s="68" t="n">
        <f aca="false">G19/G12</f>
        <v>0.280151709327178</v>
      </c>
    </row>
    <row r="21" s="6" customFormat="true" ht="18" hidden="false" customHeight="true" outlineLevel="0" collapsed="false">
      <c r="A21" s="69" t="s">
        <v>19</v>
      </c>
      <c r="B21" s="39"/>
      <c r="C21" s="29" t="n">
        <v>0</v>
      </c>
      <c r="D21" s="28" t="n">
        <v>0</v>
      </c>
      <c r="E21" s="28" t="n">
        <v>0</v>
      </c>
      <c r="F21" s="70" t="n">
        <v>0</v>
      </c>
      <c r="G21" s="30" t="n">
        <v>0</v>
      </c>
      <c r="H21" s="71"/>
    </row>
    <row r="22" s="6" customFormat="true" ht="18" hidden="false" customHeight="true" outlineLevel="0" collapsed="false">
      <c r="A22" s="55" t="s">
        <v>20</v>
      </c>
      <c r="B22" s="39"/>
      <c r="C22" s="29" t="n">
        <v>0</v>
      </c>
      <c r="D22" s="28" t="n">
        <v>0</v>
      </c>
      <c r="E22" s="28" t="n">
        <v>0</v>
      </c>
      <c r="F22" s="70" t="n">
        <v>0</v>
      </c>
      <c r="G22" s="30" t="n">
        <v>0</v>
      </c>
      <c r="H22" s="71"/>
    </row>
    <row r="23" s="6" customFormat="true" ht="18" hidden="false" customHeight="true" outlineLevel="0" collapsed="false">
      <c r="A23" s="55" t="s">
        <v>21</v>
      </c>
      <c r="B23" s="39"/>
      <c r="C23" s="29" t="n">
        <v>0</v>
      </c>
      <c r="D23" s="28" t="n">
        <v>0</v>
      </c>
      <c r="E23" s="28" t="n">
        <v>0</v>
      </c>
      <c r="F23" s="70" t="n">
        <v>0</v>
      </c>
      <c r="G23" s="30" t="n">
        <v>0</v>
      </c>
      <c r="H23" s="71"/>
    </row>
    <row r="24" s="6" customFormat="true" ht="18" hidden="false" customHeight="true" outlineLevel="0" collapsed="false">
      <c r="A24" s="55" t="s">
        <v>22</v>
      </c>
      <c r="B24" s="39"/>
      <c r="C24" s="29" t="n">
        <v>0</v>
      </c>
      <c r="D24" s="28" t="n">
        <v>0</v>
      </c>
      <c r="E24" s="28" t="n">
        <v>0</v>
      </c>
      <c r="F24" s="70" t="n">
        <v>0</v>
      </c>
      <c r="G24" s="30" t="n">
        <v>0</v>
      </c>
      <c r="H24" s="71"/>
    </row>
    <row r="25" s="6" customFormat="true" ht="18" hidden="false" customHeight="true" outlineLevel="0" collapsed="false">
      <c r="A25" s="55" t="s">
        <v>23</v>
      </c>
      <c r="B25" s="39"/>
      <c r="C25" s="29" t="n">
        <v>0</v>
      </c>
      <c r="D25" s="28" t="n">
        <v>0</v>
      </c>
      <c r="E25" s="28" t="n">
        <v>0</v>
      </c>
      <c r="F25" s="70" t="n">
        <v>0</v>
      </c>
      <c r="G25" s="30" t="n">
        <v>0</v>
      </c>
      <c r="H25" s="71"/>
    </row>
    <row r="26" s="6" customFormat="true" ht="18" hidden="false" customHeight="true" outlineLevel="0" collapsed="false">
      <c r="A26" s="55" t="s">
        <v>24</v>
      </c>
      <c r="B26" s="39"/>
      <c r="C26" s="29" t="n">
        <v>0</v>
      </c>
      <c r="D26" s="28" t="n">
        <v>0</v>
      </c>
      <c r="E26" s="28" t="n">
        <v>0</v>
      </c>
      <c r="F26" s="70" t="n">
        <v>0</v>
      </c>
      <c r="G26" s="30" t="n">
        <v>0</v>
      </c>
      <c r="H26" s="71"/>
    </row>
    <row r="27" s="6" customFormat="true" ht="18" hidden="false" customHeight="true" outlineLevel="0" collapsed="false">
      <c r="A27" s="55" t="s">
        <v>25</v>
      </c>
      <c r="B27" s="39"/>
      <c r="C27" s="29" t="n">
        <v>0</v>
      </c>
      <c r="D27" s="28" t="n">
        <v>0</v>
      </c>
      <c r="E27" s="28" t="n">
        <v>0</v>
      </c>
      <c r="F27" s="70" t="n">
        <v>0</v>
      </c>
      <c r="G27" s="30" t="n">
        <v>0</v>
      </c>
      <c r="H27" s="71"/>
    </row>
    <row r="28" s="6" customFormat="true" ht="18" hidden="false" customHeight="true" outlineLevel="0" collapsed="false">
      <c r="A28" s="72" t="s">
        <v>26</v>
      </c>
      <c r="B28" s="39"/>
      <c r="C28" s="29" t="n">
        <v>0</v>
      </c>
      <c r="D28" s="73" t="n">
        <v>0</v>
      </c>
      <c r="E28" s="73" t="n">
        <v>0</v>
      </c>
      <c r="F28" s="70" t="n">
        <v>0</v>
      </c>
      <c r="G28" s="30" t="n">
        <v>0</v>
      </c>
      <c r="H28" s="71"/>
    </row>
    <row r="29" s="25" customFormat="true" ht="18" hidden="false" customHeight="true" outlineLevel="0" collapsed="false">
      <c r="A29" s="74" t="s">
        <v>27</v>
      </c>
      <c r="B29" s="75"/>
      <c r="C29" s="76" t="n">
        <f aca="false">C19+SUM(C22:C28)</f>
        <v>0</v>
      </c>
      <c r="D29" s="77" t="n">
        <f aca="false">D19+SUM(D22:D28)</f>
        <v>0</v>
      </c>
      <c r="E29" s="77" t="n">
        <f aca="false">E19+SUM(E22:E28)</f>
        <v>0</v>
      </c>
      <c r="F29" s="78" t="n">
        <v>741196.83247184</v>
      </c>
      <c r="G29" s="79" t="n">
        <f aca="false">G19+SUM(G22:G28)</f>
        <v>741196.83247184</v>
      </c>
      <c r="H29" s="80"/>
      <c r="I29" s="80"/>
      <c r="K29" s="80"/>
    </row>
    <row r="30" s="25" customFormat="true" ht="18" hidden="false" customHeight="true" outlineLevel="0" collapsed="false">
      <c r="A30" s="81"/>
      <c r="B30" s="82"/>
      <c r="C30" s="83" t="n">
        <v>0</v>
      </c>
      <c r="D30" s="84" t="n">
        <v>0</v>
      </c>
      <c r="E30" s="84" t="n">
        <v>0</v>
      </c>
      <c r="F30" s="85" t="n">
        <v>0.280151709327178</v>
      </c>
      <c r="G30" s="86" t="n">
        <f aca="false">G29/G8</f>
        <v>0.280151709327178</v>
      </c>
      <c r="K30" s="80"/>
    </row>
    <row r="31" s="25" customFormat="true" ht="26.25" hidden="false" customHeight="true" outlineLevel="0" collapsed="false">
      <c r="A31" s="55" t="s">
        <v>28</v>
      </c>
      <c r="B31" s="87"/>
      <c r="C31" s="88" t="n">
        <v>0</v>
      </c>
      <c r="D31" s="89" t="n">
        <v>0</v>
      </c>
      <c r="E31" s="89" t="n">
        <v>0</v>
      </c>
      <c r="F31" s="90" t="n">
        <v>0</v>
      </c>
      <c r="G31" s="91" t="n">
        <v>0</v>
      </c>
      <c r="K31" s="80"/>
    </row>
    <row r="32" s="25" customFormat="true" ht="18" hidden="false" customHeight="true" outlineLevel="0" collapsed="false">
      <c r="A32" s="74" t="s">
        <v>29</v>
      </c>
      <c r="B32" s="75"/>
      <c r="C32" s="76" t="n">
        <f aca="false">+C29+C31</f>
        <v>0</v>
      </c>
      <c r="D32" s="92" t="n">
        <f aca="false">+D29+D31</f>
        <v>0</v>
      </c>
      <c r="E32" s="92" t="n">
        <f aca="false">+E29+E31</f>
        <v>0</v>
      </c>
      <c r="F32" s="78" t="n">
        <v>741196.83247184</v>
      </c>
      <c r="G32" s="79" t="n">
        <f aca="false">+G29+G31</f>
        <v>741196.83247184</v>
      </c>
    </row>
    <row r="33" s="25" customFormat="true" ht="18" hidden="false" customHeight="true" outlineLevel="0" collapsed="false">
      <c r="A33" s="81"/>
      <c r="B33" s="82"/>
      <c r="C33" s="93" t="n">
        <v>0</v>
      </c>
      <c r="D33" s="94" t="n">
        <v>0</v>
      </c>
      <c r="E33" s="94" t="n">
        <v>0</v>
      </c>
      <c r="F33" s="95" t="n">
        <v>0.280151709327178</v>
      </c>
      <c r="G33" s="96" t="n">
        <f aca="false">G32/G12</f>
        <v>0.280151709327178</v>
      </c>
    </row>
    <row r="34" s="6" customFormat="true" ht="18" hidden="false" customHeight="true" outlineLevel="0" collapsed="false">
      <c r="A34" s="97" t="s">
        <v>30</v>
      </c>
      <c r="B34" s="39"/>
      <c r="C34" s="29"/>
      <c r="D34" s="56"/>
      <c r="E34" s="56"/>
      <c r="F34" s="70" t="s">
        <v>31</v>
      </c>
      <c r="G34" s="98" t="s">
        <v>31</v>
      </c>
    </row>
    <row r="35" s="6" customFormat="true" ht="18" hidden="false" customHeight="true" outlineLevel="0" collapsed="false">
      <c r="A35" s="97" t="s">
        <v>32</v>
      </c>
      <c r="B35" s="39"/>
      <c r="C35" s="29"/>
      <c r="D35" s="28"/>
      <c r="E35" s="28"/>
      <c r="F35" s="70" t="s">
        <v>31</v>
      </c>
      <c r="G35" s="98" t="s">
        <v>31</v>
      </c>
    </row>
    <row r="36" s="6" customFormat="true" ht="18" hidden="false" customHeight="true" outlineLevel="0" collapsed="false">
      <c r="A36" s="99" t="s">
        <v>33</v>
      </c>
      <c r="B36" s="39"/>
      <c r="C36" s="29"/>
      <c r="D36" s="73"/>
      <c r="E36" s="73"/>
      <c r="F36" s="70" t="s">
        <v>31</v>
      </c>
      <c r="G36" s="98" t="s">
        <v>31</v>
      </c>
    </row>
    <row r="37" s="6" customFormat="true" ht="18" hidden="false" customHeight="true" outlineLevel="0" collapsed="false">
      <c r="A37" s="100" t="s">
        <v>34</v>
      </c>
      <c r="B37" s="101"/>
      <c r="C37" s="102" t="n">
        <f aca="false">SUM(C34:C36)</f>
        <v>0</v>
      </c>
      <c r="D37" s="103" t="n">
        <f aca="false">SUM(D34:D36)</f>
        <v>0</v>
      </c>
      <c r="E37" s="103" t="n">
        <f aca="false">SUM(E34:E36)</f>
        <v>0</v>
      </c>
      <c r="F37" s="104" t="n">
        <v>0</v>
      </c>
      <c r="G37" s="105" t="n">
        <f aca="false">SUM(G34:G36)</f>
        <v>0</v>
      </c>
    </row>
    <row r="38" s="6" customFormat="true" ht="12.75" hidden="false" customHeight="true" outlineLevel="0" collapsed="false">
      <c r="A38" s="106"/>
      <c r="B38" s="107"/>
      <c r="C38" s="108"/>
      <c r="D38" s="109"/>
      <c r="E38" s="109"/>
      <c r="F38" s="70"/>
      <c r="G38" s="30"/>
    </row>
    <row r="39" s="6" customFormat="true" ht="18" hidden="false" customHeight="true" outlineLevel="0" collapsed="false">
      <c r="A39" s="110" t="s">
        <v>35</v>
      </c>
      <c r="B39" s="111"/>
      <c r="C39" s="112" t="n">
        <f aca="false">C32+C37</f>
        <v>0</v>
      </c>
      <c r="D39" s="113" t="n">
        <f aca="false">D32+D37</f>
        <v>0</v>
      </c>
      <c r="E39" s="113" t="n">
        <f aca="false">E32+E37</f>
        <v>0</v>
      </c>
      <c r="F39" s="114" t="n">
        <v>741196.83247184</v>
      </c>
      <c r="G39" s="115" t="n">
        <f aca="false">G32+G37</f>
        <v>741196.83247184</v>
      </c>
    </row>
    <row r="40" s="6" customFormat="true" ht="18" hidden="false" customHeight="true" outlineLevel="0" collapsed="false">
      <c r="A40" s="116"/>
      <c r="B40" s="117"/>
      <c r="C40" s="118" t="n">
        <v>0</v>
      </c>
      <c r="D40" s="119" t="n">
        <v>0</v>
      </c>
      <c r="E40" s="119" t="n">
        <v>0</v>
      </c>
      <c r="F40" s="120" t="n">
        <v>0.280151709327178</v>
      </c>
      <c r="G40" s="121" t="n">
        <f aca="false">G39/G8</f>
        <v>0.280151709327178</v>
      </c>
    </row>
    <row r="41" s="6" customFormat="true" ht="18" hidden="false" customHeight="true" outlineLevel="0" collapsed="false">
      <c r="A41" s="122"/>
      <c r="B41" s="123"/>
      <c r="C41" s="124"/>
      <c r="D41" s="125"/>
      <c r="E41" s="125"/>
      <c r="F41" s="125"/>
      <c r="G41" s="124"/>
    </row>
    <row r="42" s="6" customFormat="true" ht="18" hidden="false" customHeight="true" outlineLevel="0" collapsed="false">
      <c r="A42" s="122"/>
      <c r="B42" s="123"/>
      <c r="C42" s="124"/>
      <c r="D42" s="125"/>
      <c r="E42" s="125"/>
      <c r="F42" s="125"/>
      <c r="G42" s="124"/>
    </row>
    <row r="43" s="6" customFormat="true" ht="18" hidden="false" customHeight="true" outlineLevel="0" collapsed="false">
      <c r="A43" s="122"/>
      <c r="B43" s="123"/>
      <c r="C43" s="124"/>
      <c r="D43" s="125"/>
      <c r="E43" s="125"/>
      <c r="F43" s="125"/>
      <c r="G43" s="124"/>
    </row>
    <row r="44" s="6" customFormat="true" ht="18" hidden="false" customHeight="true" outlineLevel="0" collapsed="false">
      <c r="A44" s="122"/>
      <c r="B44" s="123"/>
      <c r="C44" s="124"/>
      <c r="D44" s="125"/>
      <c r="E44" s="125"/>
      <c r="F44" s="125"/>
      <c r="G44" s="124"/>
    </row>
    <row r="45" s="6" customFormat="true" ht="18" hidden="false" customHeight="true" outlineLevel="0" collapsed="false">
      <c r="A45" s="122"/>
      <c r="B45" s="123"/>
      <c r="C45" s="124"/>
      <c r="D45" s="125"/>
      <c r="E45" s="125"/>
      <c r="F45" s="125"/>
      <c r="G45" s="124"/>
    </row>
    <row r="46" s="6" customFormat="true" ht="18" hidden="false" customHeight="true" outlineLevel="0" collapsed="false">
      <c r="A46" s="122"/>
      <c r="B46" s="123"/>
      <c r="C46" s="124"/>
      <c r="D46" s="125"/>
      <c r="E46" s="125"/>
      <c r="F46" s="125"/>
      <c r="G46" s="124"/>
    </row>
    <row r="47" s="6" customFormat="true" ht="18" hidden="false" customHeight="true" outlineLevel="0" collapsed="false">
      <c r="A47" s="122"/>
      <c r="B47" s="123"/>
      <c r="C47" s="124"/>
      <c r="D47" s="125"/>
      <c r="E47" s="125"/>
      <c r="F47" s="125"/>
      <c r="G47" s="124"/>
    </row>
    <row r="48" customFormat="false" ht="15" hidden="false" customHeight="true" outlineLevel="0" collapsed="false">
      <c r="B48" s="126"/>
      <c r="D48" s="127"/>
      <c r="E48" s="127"/>
      <c r="F48" s="127"/>
      <c r="G48" s="128"/>
    </row>
    <row r="49" customFormat="false" ht="15" hidden="false" customHeight="true" outlineLevel="0" collapsed="false">
      <c r="B49" s="1"/>
    </row>
    <row r="50" customFormat="false" ht="15" hidden="false" customHeight="true" outlineLevel="0" collapsed="false">
      <c r="B50" s="1"/>
    </row>
    <row r="51" customFormat="false" ht="15" hidden="false" customHeight="true" outlineLevel="0" collapsed="false">
      <c r="B51" s="1"/>
    </row>
    <row r="52" customFormat="false" ht="15" hidden="false" customHeight="false" outlineLevel="0" collapsed="false">
      <c r="B52" s="1"/>
    </row>
    <row r="53" customFormat="false" ht="15" hidden="false" customHeight="false" outlineLevel="0" collapsed="false">
      <c r="B53" s="1"/>
    </row>
  </sheetData>
  <mergeCells count="3">
    <mergeCell ref="B1:G1"/>
    <mergeCell ref="B2:G2"/>
    <mergeCell ref="B3:G3"/>
  </mergeCells>
  <printOptions headings="false" gridLines="false" gridLinesSet="true" horizontalCentered="true" verticalCentered="true"/>
  <pageMargins left="0.196527777777778" right="0.196527777777778" top="0.196527777777778" bottom="0.1965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W97"/>
  <sheetViews>
    <sheetView showFormulas="false" showGridLines="false" showRowColHeaders="true" showZeros="false" rightToLeft="false" tabSelected="false" showOutlineSymbols="true" defaultGridColor="true" view="normal" topLeftCell="A1" colorId="64" zoomScale="90" zoomScaleNormal="90" zoomScalePageLayoutView="100" workbookViewId="0">
      <pane xSplit="7" ySplit="12" topLeftCell="AF13" activePane="bottomRight" state="frozen"/>
      <selection pane="topLeft" activeCell="A1" activeCellId="0" sqref="A1"/>
      <selection pane="topRight" activeCell="AF1" activeCellId="0" sqref="AF1"/>
      <selection pane="bottomLeft" activeCell="A13" activeCellId="0" sqref="A13"/>
      <selection pane="bottomRight" activeCell="AL22" activeCellId="0" sqref="AL22"/>
    </sheetView>
  </sheetViews>
  <sheetFormatPr defaultColWidth="8.00390625" defaultRowHeight="11.25" zeroHeight="false" outlineLevelRow="0" outlineLevelCol="1"/>
  <cols>
    <col collapsed="false" customWidth="true" hidden="false" outlineLevel="0" max="1" min="1" style="129" width="55.43"/>
    <col collapsed="false" customWidth="true" hidden="false" outlineLevel="0" max="2" min="2" style="130" width="5.29"/>
    <col collapsed="false" customWidth="true" hidden="false" outlineLevel="0" max="4" min="3" style="129" width="9.71"/>
    <col collapsed="false" customWidth="true" hidden="false" outlineLevel="1" max="5" min="5" style="129" width="11.43"/>
    <col collapsed="false" customWidth="true" hidden="false" outlineLevel="0" max="8" min="6" style="129" width="9.71"/>
    <col collapsed="false" customWidth="true" hidden="false" outlineLevel="1" max="10" min="9" style="129" width="9.71"/>
    <col collapsed="false" customWidth="true" hidden="false" outlineLevel="0" max="14" min="11" style="129" width="9.71"/>
    <col collapsed="false" customWidth="true" hidden="false" outlineLevel="1" max="15" min="15" style="129" width="9.71"/>
    <col collapsed="false" customWidth="true" hidden="false" outlineLevel="0" max="17" min="16" style="129" width="9.71"/>
    <col collapsed="false" customWidth="true" hidden="false" outlineLevel="1" max="34" min="18" style="129" width="9.71"/>
    <col collapsed="false" customWidth="true" hidden="false" outlineLevel="0" max="35" min="35" style="129" width="9.71"/>
    <col collapsed="false" customWidth="true" hidden="true" outlineLevel="1" max="37" min="36" style="129" width="9.71"/>
    <col collapsed="false" customWidth="true" hidden="false" outlineLevel="0" max="39" min="38" style="129" width="9.71"/>
    <col collapsed="false" customWidth="true" hidden="false" outlineLevel="0" max="40" min="40" style="129" width="10.29"/>
    <col collapsed="false" customWidth="true" hidden="false" outlineLevel="1" max="42" min="41" style="129" width="9.71"/>
    <col collapsed="false" customWidth="true" hidden="false" outlineLevel="0" max="45" min="43" style="129" width="9.71"/>
    <col collapsed="false" customWidth="true" hidden="false" outlineLevel="1" max="47" min="46" style="129" width="9.71"/>
    <col collapsed="false" customWidth="true" hidden="false" outlineLevel="0" max="49" min="48" style="129" width="9.71"/>
    <col collapsed="false" customWidth="false" hidden="false" outlineLevel="0" max="129" min="50" style="129" width="8"/>
    <col collapsed="false" customWidth="true" hidden="false" outlineLevel="0" max="130" min="130" style="129" width="23.29"/>
    <col collapsed="false" customWidth="true" hidden="false" outlineLevel="0" max="131" min="131" style="129" width="7.71"/>
    <col collapsed="false" customWidth="true" hidden="false" outlineLevel="0" max="132" min="132" style="129" width="2.57"/>
    <col collapsed="false" customWidth="true" hidden="false" outlineLevel="0" max="133" min="133" style="129" width="8.71"/>
    <col collapsed="false" customWidth="true" hidden="false" outlineLevel="0" max="134" min="134" style="129" width="7.57"/>
    <col collapsed="false" customWidth="true" hidden="true" outlineLevel="0" max="138" min="135" style="129" width="11.23"/>
    <col collapsed="false" customWidth="true" hidden="false" outlineLevel="0" max="139" min="139" style="129" width="8.43"/>
    <col collapsed="false" customWidth="true" hidden="false" outlineLevel="0" max="140" min="140" style="129" width="7.57"/>
    <col collapsed="false" customWidth="true" hidden="false" outlineLevel="0" max="141" min="141" style="129" width="8.71"/>
    <col collapsed="false" customWidth="true" hidden="false" outlineLevel="0" max="142" min="142" style="129" width="7.57"/>
    <col collapsed="false" customWidth="true" hidden="true" outlineLevel="0" max="146" min="143" style="129" width="11.23"/>
    <col collapsed="false" customWidth="true" hidden="false" outlineLevel="0" max="147" min="147" style="129" width="8.43"/>
    <col collapsed="false" customWidth="true" hidden="false" outlineLevel="0" max="148" min="148" style="129" width="7.57"/>
    <col collapsed="false" customWidth="true" hidden="false" outlineLevel="0" max="149" min="149" style="129" width="8.71"/>
    <col collapsed="false" customWidth="true" hidden="false" outlineLevel="0" max="150" min="150" style="129" width="7.57"/>
    <col collapsed="false" customWidth="true" hidden="true" outlineLevel="0" max="154" min="151" style="129" width="11.23"/>
    <col collapsed="false" customWidth="true" hidden="false" outlineLevel="0" max="155" min="155" style="129" width="7.57"/>
    <col collapsed="false" customWidth="true" hidden="false" outlineLevel="0" max="156" min="156" style="129" width="7.43"/>
    <col collapsed="false" customWidth="true" hidden="false" outlineLevel="0" max="157" min="157" style="129" width="8.71"/>
    <col collapsed="false" customWidth="true" hidden="false" outlineLevel="0" max="158" min="158" style="129" width="7.57"/>
    <col collapsed="false" customWidth="true" hidden="true" outlineLevel="0" max="162" min="159" style="129" width="11.23"/>
    <col collapsed="false" customWidth="true" hidden="false" outlineLevel="0" max="164" min="163" style="129" width="7.57"/>
    <col collapsed="false" customWidth="true" hidden="true" outlineLevel="0" max="176" min="165" style="129" width="11.23"/>
    <col collapsed="false" customWidth="true" hidden="false" outlineLevel="0" max="177" min="177" style="129" width="8.71"/>
    <col collapsed="false" customWidth="true" hidden="false" outlineLevel="0" max="178" min="178" style="129" width="7.57"/>
    <col collapsed="false" customWidth="true" hidden="true" outlineLevel="0" max="182" min="179" style="129" width="11.23"/>
    <col collapsed="false" customWidth="true" hidden="false" outlineLevel="0" max="184" min="183" style="129" width="7.57"/>
    <col collapsed="false" customWidth="true" hidden="false" outlineLevel="0" max="185" min="185" style="129" width="8.71"/>
    <col collapsed="false" customWidth="true" hidden="false" outlineLevel="0" max="186" min="186" style="129" width="7.57"/>
    <col collapsed="false" customWidth="true" hidden="true" outlineLevel="0" max="190" min="187" style="129" width="11.23"/>
    <col collapsed="false" customWidth="true" hidden="false" outlineLevel="0" max="192" min="191" style="129" width="7.57"/>
    <col collapsed="false" customWidth="true" hidden="false" outlineLevel="0" max="193" min="193" style="129" width="0.71"/>
    <col collapsed="false" customWidth="true" hidden="false" outlineLevel="0" max="194" min="194" style="129" width="23.43"/>
    <col collapsed="false" customWidth="true" hidden="false" outlineLevel="0" max="195" min="195" style="129" width="7.71"/>
    <col collapsed="false" customWidth="true" hidden="false" outlineLevel="0" max="196" min="196" style="129" width="12.43"/>
    <col collapsed="false" customWidth="true" hidden="false" outlineLevel="0" max="203" min="197" style="129" width="9.71"/>
    <col collapsed="false" customWidth="true" hidden="false" outlineLevel="0" max="204" min="204" style="129" width="11.29"/>
    <col collapsed="false" customWidth="true" hidden="false" outlineLevel="0" max="205" min="205" style="129" width="8.71"/>
    <col collapsed="false" customWidth="true" hidden="false" outlineLevel="0" max="206" min="206" style="129" width="12.71"/>
    <col collapsed="false" customWidth="true" hidden="false" outlineLevel="0" max="207" min="207" style="129" width="0.57"/>
    <col collapsed="false" customWidth="true" hidden="false" outlineLevel="0" max="208" min="208" style="129" width="8.71"/>
    <col collapsed="false" customWidth="true" hidden="false" outlineLevel="0" max="209" min="209" style="129" width="6.57"/>
    <col collapsed="false" customWidth="true" hidden="true" outlineLevel="0" max="210" min="210" style="129" width="11.23"/>
    <col collapsed="false" customWidth="true" hidden="false" outlineLevel="0" max="212" min="211" style="129" width="7.57"/>
    <col collapsed="false" customWidth="true" hidden="false" outlineLevel="0" max="213" min="213" style="129" width="1.29"/>
    <col collapsed="false" customWidth="true" hidden="false" outlineLevel="0" max="214" min="214" style="129" width="9.57"/>
    <col collapsed="false" customWidth="true" hidden="false" outlineLevel="0" max="215" min="215" style="129" width="6.57"/>
    <col collapsed="false" customWidth="true" hidden="true" outlineLevel="0" max="219" min="216" style="129" width="11.23"/>
    <col collapsed="false" customWidth="true" hidden="false" outlineLevel="0" max="220" min="220" style="129" width="6.29"/>
    <col collapsed="false" customWidth="true" hidden="false" outlineLevel="0" max="221" min="221" style="129" width="7.29"/>
    <col collapsed="false" customWidth="true" hidden="false" outlineLevel="0" max="222" min="222" style="129" width="8.71"/>
    <col collapsed="false" customWidth="true" hidden="false" outlineLevel="0" max="223" min="223" style="129" width="6.57"/>
    <col collapsed="false" customWidth="true" hidden="true" outlineLevel="0" max="227" min="224" style="129" width="11.23"/>
    <col collapsed="false" customWidth="true" hidden="false" outlineLevel="0" max="228" min="228" style="129" width="6.29"/>
    <col collapsed="false" customWidth="true" hidden="false" outlineLevel="0" max="229" min="229" style="129" width="7.29"/>
    <col collapsed="false" customWidth="true" hidden="false" outlineLevel="0" max="230" min="230" style="129" width="8.71"/>
    <col collapsed="false" customWidth="true" hidden="false" outlineLevel="0" max="231" min="231" style="129" width="6.57"/>
    <col collapsed="false" customWidth="true" hidden="true" outlineLevel="0" max="235" min="232" style="129" width="11.23"/>
    <col collapsed="false" customWidth="true" hidden="false" outlineLevel="0" max="236" min="236" style="129" width="6.29"/>
    <col collapsed="false" customWidth="true" hidden="false" outlineLevel="0" max="237" min="237" style="129" width="7.29"/>
    <col collapsed="false" customWidth="false" hidden="false" outlineLevel="0" max="385" min="238" style="129" width="8"/>
    <col collapsed="false" customWidth="true" hidden="false" outlineLevel="0" max="386" min="386" style="129" width="23.29"/>
    <col collapsed="false" customWidth="true" hidden="false" outlineLevel="0" max="387" min="387" style="129" width="7.71"/>
    <col collapsed="false" customWidth="true" hidden="false" outlineLevel="0" max="388" min="388" style="129" width="2.57"/>
    <col collapsed="false" customWidth="true" hidden="false" outlineLevel="0" max="389" min="389" style="129" width="8.71"/>
    <col collapsed="false" customWidth="true" hidden="false" outlineLevel="0" max="390" min="390" style="129" width="7.57"/>
    <col collapsed="false" customWidth="true" hidden="true" outlineLevel="0" max="394" min="391" style="129" width="11.23"/>
    <col collapsed="false" customWidth="true" hidden="false" outlineLevel="0" max="395" min="395" style="129" width="8.43"/>
    <col collapsed="false" customWidth="true" hidden="false" outlineLevel="0" max="396" min="396" style="129" width="7.57"/>
    <col collapsed="false" customWidth="true" hidden="false" outlineLevel="0" max="397" min="397" style="129" width="8.71"/>
    <col collapsed="false" customWidth="true" hidden="false" outlineLevel="0" max="398" min="398" style="129" width="7.57"/>
    <col collapsed="false" customWidth="true" hidden="true" outlineLevel="0" max="402" min="399" style="129" width="11.23"/>
    <col collapsed="false" customWidth="true" hidden="false" outlineLevel="0" max="403" min="403" style="129" width="8.43"/>
    <col collapsed="false" customWidth="true" hidden="false" outlineLevel="0" max="404" min="404" style="129" width="7.57"/>
    <col collapsed="false" customWidth="true" hidden="false" outlineLevel="0" max="405" min="405" style="129" width="8.71"/>
    <col collapsed="false" customWidth="true" hidden="false" outlineLevel="0" max="406" min="406" style="129" width="7.57"/>
    <col collapsed="false" customWidth="true" hidden="true" outlineLevel="0" max="410" min="407" style="129" width="11.23"/>
    <col collapsed="false" customWidth="true" hidden="false" outlineLevel="0" max="411" min="411" style="129" width="7.57"/>
    <col collapsed="false" customWidth="true" hidden="false" outlineLevel="0" max="412" min="412" style="129" width="7.43"/>
    <col collapsed="false" customWidth="true" hidden="false" outlineLevel="0" max="413" min="413" style="129" width="8.71"/>
    <col collapsed="false" customWidth="true" hidden="false" outlineLevel="0" max="414" min="414" style="129" width="7.57"/>
    <col collapsed="false" customWidth="true" hidden="true" outlineLevel="0" max="418" min="415" style="129" width="11.23"/>
    <col collapsed="false" customWidth="true" hidden="false" outlineLevel="0" max="420" min="419" style="129" width="7.57"/>
    <col collapsed="false" customWidth="true" hidden="true" outlineLevel="0" max="432" min="421" style="129" width="11.23"/>
    <col collapsed="false" customWidth="true" hidden="false" outlineLevel="0" max="433" min="433" style="129" width="8.71"/>
    <col collapsed="false" customWidth="true" hidden="false" outlineLevel="0" max="434" min="434" style="129" width="7.57"/>
    <col collapsed="false" customWidth="true" hidden="true" outlineLevel="0" max="438" min="435" style="129" width="11.23"/>
    <col collapsed="false" customWidth="true" hidden="false" outlineLevel="0" max="440" min="439" style="129" width="7.57"/>
    <col collapsed="false" customWidth="true" hidden="false" outlineLevel="0" max="441" min="441" style="129" width="8.71"/>
    <col collapsed="false" customWidth="true" hidden="false" outlineLevel="0" max="442" min="442" style="129" width="7.57"/>
    <col collapsed="false" customWidth="true" hidden="true" outlineLevel="0" max="446" min="443" style="129" width="11.23"/>
    <col collapsed="false" customWidth="true" hidden="false" outlineLevel="0" max="448" min="447" style="129" width="7.57"/>
    <col collapsed="false" customWidth="true" hidden="false" outlineLevel="0" max="449" min="449" style="129" width="0.71"/>
    <col collapsed="false" customWidth="true" hidden="false" outlineLevel="0" max="450" min="450" style="129" width="23.43"/>
    <col collapsed="false" customWidth="true" hidden="false" outlineLevel="0" max="451" min="451" style="129" width="7.71"/>
    <col collapsed="false" customWidth="true" hidden="false" outlineLevel="0" max="452" min="452" style="129" width="12.43"/>
    <col collapsed="false" customWidth="true" hidden="false" outlineLevel="0" max="459" min="453" style="129" width="9.71"/>
    <col collapsed="false" customWidth="true" hidden="false" outlineLevel="0" max="460" min="460" style="129" width="11.29"/>
    <col collapsed="false" customWidth="true" hidden="false" outlineLevel="0" max="461" min="461" style="129" width="8.71"/>
    <col collapsed="false" customWidth="true" hidden="false" outlineLevel="0" max="462" min="462" style="129" width="12.71"/>
    <col collapsed="false" customWidth="true" hidden="false" outlineLevel="0" max="463" min="463" style="129" width="0.57"/>
    <col collapsed="false" customWidth="true" hidden="false" outlineLevel="0" max="464" min="464" style="129" width="8.71"/>
    <col collapsed="false" customWidth="true" hidden="false" outlineLevel="0" max="465" min="465" style="129" width="6.57"/>
    <col collapsed="false" customWidth="true" hidden="true" outlineLevel="0" max="466" min="466" style="129" width="11.23"/>
    <col collapsed="false" customWidth="true" hidden="false" outlineLevel="0" max="468" min="467" style="129" width="7.57"/>
    <col collapsed="false" customWidth="true" hidden="false" outlineLevel="0" max="469" min="469" style="129" width="1.29"/>
    <col collapsed="false" customWidth="true" hidden="false" outlineLevel="0" max="470" min="470" style="129" width="9.57"/>
    <col collapsed="false" customWidth="true" hidden="false" outlineLevel="0" max="471" min="471" style="129" width="6.57"/>
    <col collapsed="false" customWidth="true" hidden="true" outlineLevel="0" max="475" min="472" style="129" width="11.23"/>
    <col collapsed="false" customWidth="true" hidden="false" outlineLevel="0" max="476" min="476" style="129" width="6.29"/>
    <col collapsed="false" customWidth="true" hidden="false" outlineLevel="0" max="477" min="477" style="129" width="7.29"/>
    <col collapsed="false" customWidth="true" hidden="false" outlineLevel="0" max="478" min="478" style="129" width="8.71"/>
    <col collapsed="false" customWidth="true" hidden="false" outlineLevel="0" max="479" min="479" style="129" width="6.57"/>
    <col collapsed="false" customWidth="true" hidden="true" outlineLevel="0" max="483" min="480" style="129" width="11.23"/>
    <col collapsed="false" customWidth="true" hidden="false" outlineLevel="0" max="484" min="484" style="129" width="6.29"/>
    <col collapsed="false" customWidth="true" hidden="false" outlineLevel="0" max="485" min="485" style="129" width="7.29"/>
    <col collapsed="false" customWidth="true" hidden="false" outlineLevel="0" max="486" min="486" style="129" width="8.71"/>
    <col collapsed="false" customWidth="true" hidden="false" outlineLevel="0" max="487" min="487" style="129" width="6.57"/>
    <col collapsed="false" customWidth="true" hidden="true" outlineLevel="0" max="491" min="488" style="129" width="11.23"/>
    <col collapsed="false" customWidth="true" hidden="false" outlineLevel="0" max="492" min="492" style="129" width="6.29"/>
    <col collapsed="false" customWidth="true" hidden="false" outlineLevel="0" max="493" min="493" style="129" width="7.29"/>
    <col collapsed="false" customWidth="false" hidden="false" outlineLevel="0" max="641" min="494" style="129" width="8"/>
    <col collapsed="false" customWidth="true" hidden="false" outlineLevel="0" max="642" min="642" style="129" width="23.29"/>
    <col collapsed="false" customWidth="true" hidden="false" outlineLevel="0" max="643" min="643" style="129" width="7.71"/>
    <col collapsed="false" customWidth="true" hidden="false" outlineLevel="0" max="644" min="644" style="129" width="2.57"/>
    <col collapsed="false" customWidth="true" hidden="false" outlineLevel="0" max="645" min="645" style="129" width="8.71"/>
    <col collapsed="false" customWidth="true" hidden="false" outlineLevel="0" max="646" min="646" style="129" width="7.57"/>
    <col collapsed="false" customWidth="true" hidden="true" outlineLevel="0" max="650" min="647" style="129" width="11.23"/>
    <col collapsed="false" customWidth="true" hidden="false" outlineLevel="0" max="651" min="651" style="129" width="8.43"/>
    <col collapsed="false" customWidth="true" hidden="false" outlineLevel="0" max="652" min="652" style="129" width="7.57"/>
    <col collapsed="false" customWidth="true" hidden="false" outlineLevel="0" max="653" min="653" style="129" width="8.71"/>
    <col collapsed="false" customWidth="true" hidden="false" outlineLevel="0" max="654" min="654" style="129" width="7.57"/>
    <col collapsed="false" customWidth="true" hidden="true" outlineLevel="0" max="658" min="655" style="129" width="11.23"/>
    <col collapsed="false" customWidth="true" hidden="false" outlineLevel="0" max="659" min="659" style="129" width="8.43"/>
    <col collapsed="false" customWidth="true" hidden="false" outlineLevel="0" max="660" min="660" style="129" width="7.57"/>
    <col collapsed="false" customWidth="true" hidden="false" outlineLevel="0" max="661" min="661" style="129" width="8.71"/>
    <col collapsed="false" customWidth="true" hidden="false" outlineLevel="0" max="662" min="662" style="129" width="7.57"/>
    <col collapsed="false" customWidth="true" hidden="true" outlineLevel="0" max="666" min="663" style="129" width="11.23"/>
    <col collapsed="false" customWidth="true" hidden="false" outlineLevel="0" max="667" min="667" style="129" width="7.57"/>
    <col collapsed="false" customWidth="true" hidden="false" outlineLevel="0" max="668" min="668" style="129" width="7.43"/>
    <col collapsed="false" customWidth="true" hidden="false" outlineLevel="0" max="669" min="669" style="129" width="8.71"/>
    <col collapsed="false" customWidth="true" hidden="false" outlineLevel="0" max="670" min="670" style="129" width="7.57"/>
    <col collapsed="false" customWidth="true" hidden="true" outlineLevel="0" max="674" min="671" style="129" width="11.23"/>
    <col collapsed="false" customWidth="true" hidden="false" outlineLevel="0" max="676" min="675" style="129" width="7.57"/>
    <col collapsed="false" customWidth="true" hidden="true" outlineLevel="0" max="688" min="677" style="129" width="11.23"/>
    <col collapsed="false" customWidth="true" hidden="false" outlineLevel="0" max="689" min="689" style="129" width="8.71"/>
    <col collapsed="false" customWidth="true" hidden="false" outlineLevel="0" max="690" min="690" style="129" width="7.57"/>
    <col collapsed="false" customWidth="true" hidden="true" outlineLevel="0" max="694" min="691" style="129" width="11.23"/>
    <col collapsed="false" customWidth="true" hidden="false" outlineLevel="0" max="696" min="695" style="129" width="7.57"/>
    <col collapsed="false" customWidth="true" hidden="false" outlineLevel="0" max="697" min="697" style="129" width="8.71"/>
    <col collapsed="false" customWidth="true" hidden="false" outlineLevel="0" max="698" min="698" style="129" width="7.57"/>
    <col collapsed="false" customWidth="true" hidden="true" outlineLevel="0" max="702" min="699" style="129" width="11.23"/>
    <col collapsed="false" customWidth="true" hidden="false" outlineLevel="0" max="704" min="703" style="129" width="7.57"/>
    <col collapsed="false" customWidth="true" hidden="false" outlineLevel="0" max="705" min="705" style="129" width="0.71"/>
    <col collapsed="false" customWidth="true" hidden="false" outlineLevel="0" max="706" min="706" style="129" width="23.43"/>
    <col collapsed="false" customWidth="true" hidden="false" outlineLevel="0" max="707" min="707" style="129" width="7.71"/>
    <col collapsed="false" customWidth="true" hidden="false" outlineLevel="0" max="708" min="708" style="129" width="12.43"/>
    <col collapsed="false" customWidth="true" hidden="false" outlineLevel="0" max="715" min="709" style="129" width="9.71"/>
    <col collapsed="false" customWidth="true" hidden="false" outlineLevel="0" max="716" min="716" style="129" width="11.29"/>
    <col collapsed="false" customWidth="true" hidden="false" outlineLevel="0" max="717" min="717" style="129" width="8.71"/>
    <col collapsed="false" customWidth="true" hidden="false" outlineLevel="0" max="718" min="718" style="129" width="12.71"/>
    <col collapsed="false" customWidth="true" hidden="false" outlineLevel="0" max="719" min="719" style="129" width="0.57"/>
    <col collapsed="false" customWidth="true" hidden="false" outlineLevel="0" max="720" min="720" style="129" width="8.71"/>
    <col collapsed="false" customWidth="true" hidden="false" outlineLevel="0" max="721" min="721" style="129" width="6.57"/>
    <col collapsed="false" customWidth="true" hidden="true" outlineLevel="0" max="722" min="722" style="129" width="11.23"/>
    <col collapsed="false" customWidth="true" hidden="false" outlineLevel="0" max="724" min="723" style="129" width="7.57"/>
    <col collapsed="false" customWidth="true" hidden="false" outlineLevel="0" max="725" min="725" style="129" width="1.29"/>
    <col collapsed="false" customWidth="true" hidden="false" outlineLevel="0" max="726" min="726" style="129" width="9.57"/>
    <col collapsed="false" customWidth="true" hidden="false" outlineLevel="0" max="727" min="727" style="129" width="6.57"/>
    <col collapsed="false" customWidth="true" hidden="true" outlineLevel="0" max="731" min="728" style="129" width="11.23"/>
    <col collapsed="false" customWidth="true" hidden="false" outlineLevel="0" max="732" min="732" style="129" width="6.29"/>
    <col collapsed="false" customWidth="true" hidden="false" outlineLevel="0" max="733" min="733" style="129" width="7.29"/>
    <col collapsed="false" customWidth="true" hidden="false" outlineLevel="0" max="734" min="734" style="129" width="8.71"/>
    <col collapsed="false" customWidth="true" hidden="false" outlineLevel="0" max="735" min="735" style="129" width="6.57"/>
    <col collapsed="false" customWidth="true" hidden="true" outlineLevel="0" max="739" min="736" style="129" width="11.23"/>
    <col collapsed="false" customWidth="true" hidden="false" outlineLevel="0" max="740" min="740" style="129" width="6.29"/>
    <col collapsed="false" customWidth="true" hidden="false" outlineLevel="0" max="741" min="741" style="129" width="7.29"/>
    <col collapsed="false" customWidth="true" hidden="false" outlineLevel="0" max="742" min="742" style="129" width="8.71"/>
    <col collapsed="false" customWidth="true" hidden="false" outlineLevel="0" max="743" min="743" style="129" width="6.57"/>
    <col collapsed="false" customWidth="true" hidden="true" outlineLevel="0" max="747" min="744" style="129" width="11.23"/>
    <col collapsed="false" customWidth="true" hidden="false" outlineLevel="0" max="748" min="748" style="129" width="6.29"/>
    <col collapsed="false" customWidth="true" hidden="false" outlineLevel="0" max="749" min="749" style="129" width="7.29"/>
    <col collapsed="false" customWidth="false" hidden="false" outlineLevel="0" max="897" min="750" style="129" width="8"/>
    <col collapsed="false" customWidth="true" hidden="false" outlineLevel="0" max="898" min="898" style="129" width="23.29"/>
    <col collapsed="false" customWidth="true" hidden="false" outlineLevel="0" max="899" min="899" style="129" width="7.71"/>
    <col collapsed="false" customWidth="true" hidden="false" outlineLevel="0" max="900" min="900" style="129" width="2.57"/>
    <col collapsed="false" customWidth="true" hidden="false" outlineLevel="0" max="901" min="901" style="129" width="8.71"/>
    <col collapsed="false" customWidth="true" hidden="false" outlineLevel="0" max="902" min="902" style="129" width="7.57"/>
    <col collapsed="false" customWidth="true" hidden="true" outlineLevel="0" max="906" min="903" style="129" width="11.23"/>
    <col collapsed="false" customWidth="true" hidden="false" outlineLevel="0" max="907" min="907" style="129" width="8.43"/>
    <col collapsed="false" customWidth="true" hidden="false" outlineLevel="0" max="908" min="908" style="129" width="7.57"/>
    <col collapsed="false" customWidth="true" hidden="false" outlineLevel="0" max="909" min="909" style="129" width="8.71"/>
    <col collapsed="false" customWidth="true" hidden="false" outlineLevel="0" max="910" min="910" style="129" width="7.57"/>
    <col collapsed="false" customWidth="true" hidden="true" outlineLevel="0" max="914" min="911" style="129" width="11.23"/>
    <col collapsed="false" customWidth="true" hidden="false" outlineLevel="0" max="915" min="915" style="129" width="8.43"/>
    <col collapsed="false" customWidth="true" hidden="false" outlineLevel="0" max="916" min="916" style="129" width="7.57"/>
    <col collapsed="false" customWidth="true" hidden="false" outlineLevel="0" max="917" min="917" style="129" width="8.71"/>
    <col collapsed="false" customWidth="true" hidden="false" outlineLevel="0" max="918" min="918" style="129" width="7.57"/>
    <col collapsed="false" customWidth="true" hidden="true" outlineLevel="0" max="922" min="919" style="129" width="11.23"/>
    <col collapsed="false" customWidth="true" hidden="false" outlineLevel="0" max="923" min="923" style="129" width="7.57"/>
    <col collapsed="false" customWidth="true" hidden="false" outlineLevel="0" max="924" min="924" style="129" width="7.43"/>
    <col collapsed="false" customWidth="true" hidden="false" outlineLevel="0" max="925" min="925" style="129" width="8.71"/>
    <col collapsed="false" customWidth="true" hidden="false" outlineLevel="0" max="926" min="926" style="129" width="7.57"/>
    <col collapsed="false" customWidth="true" hidden="true" outlineLevel="0" max="930" min="927" style="129" width="11.23"/>
    <col collapsed="false" customWidth="true" hidden="false" outlineLevel="0" max="932" min="931" style="129" width="7.57"/>
    <col collapsed="false" customWidth="true" hidden="true" outlineLevel="0" max="944" min="933" style="129" width="11.23"/>
    <col collapsed="false" customWidth="true" hidden="false" outlineLevel="0" max="945" min="945" style="129" width="8.71"/>
    <col collapsed="false" customWidth="true" hidden="false" outlineLevel="0" max="946" min="946" style="129" width="7.57"/>
    <col collapsed="false" customWidth="true" hidden="true" outlineLevel="0" max="950" min="947" style="129" width="11.23"/>
    <col collapsed="false" customWidth="true" hidden="false" outlineLevel="0" max="952" min="951" style="129" width="7.57"/>
    <col collapsed="false" customWidth="true" hidden="false" outlineLevel="0" max="953" min="953" style="129" width="8.71"/>
    <col collapsed="false" customWidth="true" hidden="false" outlineLevel="0" max="954" min="954" style="129" width="7.57"/>
    <col collapsed="false" customWidth="true" hidden="true" outlineLevel="0" max="958" min="955" style="129" width="11.23"/>
    <col collapsed="false" customWidth="true" hidden="false" outlineLevel="0" max="960" min="959" style="129" width="7.57"/>
    <col collapsed="false" customWidth="true" hidden="false" outlineLevel="0" max="961" min="961" style="129" width="0.71"/>
    <col collapsed="false" customWidth="true" hidden="false" outlineLevel="0" max="962" min="962" style="129" width="23.43"/>
    <col collapsed="false" customWidth="true" hidden="false" outlineLevel="0" max="963" min="963" style="129" width="7.71"/>
    <col collapsed="false" customWidth="true" hidden="false" outlineLevel="0" max="964" min="964" style="129" width="12.43"/>
    <col collapsed="false" customWidth="true" hidden="false" outlineLevel="0" max="971" min="965" style="129" width="9.71"/>
    <col collapsed="false" customWidth="true" hidden="false" outlineLevel="0" max="972" min="972" style="129" width="11.29"/>
    <col collapsed="false" customWidth="true" hidden="false" outlineLevel="0" max="973" min="973" style="129" width="8.71"/>
    <col collapsed="false" customWidth="true" hidden="false" outlineLevel="0" max="974" min="974" style="129" width="12.71"/>
    <col collapsed="false" customWidth="true" hidden="false" outlineLevel="0" max="975" min="975" style="129" width="0.57"/>
    <col collapsed="false" customWidth="true" hidden="false" outlineLevel="0" max="976" min="976" style="129" width="8.71"/>
    <col collapsed="false" customWidth="true" hidden="false" outlineLevel="0" max="977" min="977" style="129" width="6.57"/>
    <col collapsed="false" customWidth="true" hidden="true" outlineLevel="0" max="978" min="978" style="129" width="11.23"/>
    <col collapsed="false" customWidth="true" hidden="false" outlineLevel="0" max="980" min="979" style="129" width="7.57"/>
    <col collapsed="false" customWidth="true" hidden="false" outlineLevel="0" max="981" min="981" style="129" width="1.29"/>
    <col collapsed="false" customWidth="true" hidden="false" outlineLevel="0" max="982" min="982" style="129" width="9.57"/>
    <col collapsed="false" customWidth="true" hidden="false" outlineLevel="0" max="983" min="983" style="129" width="6.57"/>
    <col collapsed="false" customWidth="true" hidden="true" outlineLevel="0" max="987" min="984" style="129" width="11.23"/>
    <col collapsed="false" customWidth="true" hidden="false" outlineLevel="0" max="988" min="988" style="129" width="6.29"/>
    <col collapsed="false" customWidth="true" hidden="false" outlineLevel="0" max="989" min="989" style="129" width="7.29"/>
    <col collapsed="false" customWidth="true" hidden="false" outlineLevel="0" max="990" min="990" style="129" width="8.71"/>
    <col collapsed="false" customWidth="true" hidden="false" outlineLevel="0" max="991" min="991" style="129" width="6.57"/>
    <col collapsed="false" customWidth="true" hidden="true" outlineLevel="0" max="995" min="992" style="129" width="11.23"/>
    <col collapsed="false" customWidth="true" hidden="false" outlineLevel="0" max="996" min="996" style="129" width="6.29"/>
    <col collapsed="false" customWidth="true" hidden="false" outlineLevel="0" max="997" min="997" style="129" width="7.29"/>
    <col collapsed="false" customWidth="true" hidden="false" outlineLevel="0" max="998" min="998" style="129" width="8.71"/>
    <col collapsed="false" customWidth="true" hidden="false" outlineLevel="0" max="999" min="999" style="129" width="6.57"/>
    <col collapsed="false" customWidth="true" hidden="true" outlineLevel="0" max="1003" min="1000" style="129" width="11.23"/>
    <col collapsed="false" customWidth="true" hidden="false" outlineLevel="0" max="1004" min="1004" style="129" width="6.29"/>
    <col collapsed="false" customWidth="true" hidden="false" outlineLevel="0" max="1005" min="1005" style="129" width="7.29"/>
    <col collapsed="false" customWidth="false" hidden="false" outlineLevel="0" max="1153" min="1006" style="129" width="8"/>
    <col collapsed="false" customWidth="true" hidden="false" outlineLevel="0" max="1154" min="1154" style="129" width="23.29"/>
    <col collapsed="false" customWidth="true" hidden="false" outlineLevel="0" max="1155" min="1155" style="129" width="7.71"/>
    <col collapsed="false" customWidth="true" hidden="false" outlineLevel="0" max="1156" min="1156" style="129" width="2.57"/>
    <col collapsed="false" customWidth="true" hidden="false" outlineLevel="0" max="1157" min="1157" style="129" width="8.71"/>
    <col collapsed="false" customWidth="true" hidden="false" outlineLevel="0" max="1158" min="1158" style="129" width="7.57"/>
    <col collapsed="false" customWidth="true" hidden="true" outlineLevel="0" max="1162" min="1159" style="129" width="11.23"/>
    <col collapsed="false" customWidth="true" hidden="false" outlineLevel="0" max="1163" min="1163" style="129" width="8.43"/>
    <col collapsed="false" customWidth="true" hidden="false" outlineLevel="0" max="1164" min="1164" style="129" width="7.57"/>
    <col collapsed="false" customWidth="true" hidden="false" outlineLevel="0" max="1165" min="1165" style="129" width="8.71"/>
    <col collapsed="false" customWidth="true" hidden="false" outlineLevel="0" max="1166" min="1166" style="129" width="7.57"/>
    <col collapsed="false" customWidth="true" hidden="true" outlineLevel="0" max="1170" min="1167" style="129" width="11.23"/>
    <col collapsed="false" customWidth="true" hidden="false" outlineLevel="0" max="1171" min="1171" style="129" width="8.43"/>
    <col collapsed="false" customWidth="true" hidden="false" outlineLevel="0" max="1172" min="1172" style="129" width="7.57"/>
    <col collapsed="false" customWidth="true" hidden="false" outlineLevel="0" max="1173" min="1173" style="129" width="8.71"/>
    <col collapsed="false" customWidth="true" hidden="false" outlineLevel="0" max="1174" min="1174" style="129" width="7.57"/>
    <col collapsed="false" customWidth="true" hidden="true" outlineLevel="0" max="1178" min="1175" style="129" width="11.23"/>
    <col collapsed="false" customWidth="true" hidden="false" outlineLevel="0" max="1179" min="1179" style="129" width="7.57"/>
    <col collapsed="false" customWidth="true" hidden="false" outlineLevel="0" max="1180" min="1180" style="129" width="7.43"/>
    <col collapsed="false" customWidth="true" hidden="false" outlineLevel="0" max="1181" min="1181" style="129" width="8.71"/>
    <col collapsed="false" customWidth="true" hidden="false" outlineLevel="0" max="1182" min="1182" style="129" width="7.57"/>
    <col collapsed="false" customWidth="true" hidden="true" outlineLevel="0" max="1186" min="1183" style="129" width="11.23"/>
    <col collapsed="false" customWidth="true" hidden="false" outlineLevel="0" max="1188" min="1187" style="129" width="7.57"/>
    <col collapsed="false" customWidth="true" hidden="true" outlineLevel="0" max="1200" min="1189" style="129" width="11.23"/>
    <col collapsed="false" customWidth="true" hidden="false" outlineLevel="0" max="1201" min="1201" style="129" width="8.71"/>
    <col collapsed="false" customWidth="true" hidden="false" outlineLevel="0" max="1202" min="1202" style="129" width="7.57"/>
    <col collapsed="false" customWidth="true" hidden="true" outlineLevel="0" max="1206" min="1203" style="129" width="11.23"/>
    <col collapsed="false" customWidth="true" hidden="false" outlineLevel="0" max="1208" min="1207" style="129" width="7.57"/>
    <col collapsed="false" customWidth="true" hidden="false" outlineLevel="0" max="1209" min="1209" style="129" width="8.71"/>
    <col collapsed="false" customWidth="true" hidden="false" outlineLevel="0" max="1210" min="1210" style="129" width="7.57"/>
    <col collapsed="false" customWidth="true" hidden="true" outlineLevel="0" max="1214" min="1211" style="129" width="11.23"/>
    <col collapsed="false" customWidth="true" hidden="false" outlineLevel="0" max="1216" min="1215" style="129" width="7.57"/>
    <col collapsed="false" customWidth="true" hidden="false" outlineLevel="0" max="1217" min="1217" style="129" width="0.71"/>
    <col collapsed="false" customWidth="true" hidden="false" outlineLevel="0" max="1218" min="1218" style="129" width="23.43"/>
    <col collapsed="false" customWidth="true" hidden="false" outlineLevel="0" max="1219" min="1219" style="129" width="7.71"/>
    <col collapsed="false" customWidth="true" hidden="false" outlineLevel="0" max="1220" min="1220" style="129" width="12.43"/>
    <col collapsed="false" customWidth="true" hidden="false" outlineLevel="0" max="1227" min="1221" style="129" width="9.71"/>
    <col collapsed="false" customWidth="true" hidden="false" outlineLevel="0" max="1228" min="1228" style="129" width="11.29"/>
    <col collapsed="false" customWidth="true" hidden="false" outlineLevel="0" max="1229" min="1229" style="129" width="8.71"/>
    <col collapsed="false" customWidth="true" hidden="false" outlineLevel="0" max="1230" min="1230" style="129" width="12.71"/>
    <col collapsed="false" customWidth="true" hidden="false" outlineLevel="0" max="1231" min="1231" style="129" width="0.57"/>
    <col collapsed="false" customWidth="true" hidden="false" outlineLevel="0" max="1232" min="1232" style="129" width="8.71"/>
    <col collapsed="false" customWidth="true" hidden="false" outlineLevel="0" max="1233" min="1233" style="129" width="6.57"/>
    <col collapsed="false" customWidth="true" hidden="true" outlineLevel="0" max="1234" min="1234" style="129" width="11.23"/>
    <col collapsed="false" customWidth="true" hidden="false" outlineLevel="0" max="1236" min="1235" style="129" width="7.57"/>
    <col collapsed="false" customWidth="true" hidden="false" outlineLevel="0" max="1237" min="1237" style="129" width="1.29"/>
    <col collapsed="false" customWidth="true" hidden="false" outlineLevel="0" max="1238" min="1238" style="129" width="9.57"/>
    <col collapsed="false" customWidth="true" hidden="false" outlineLevel="0" max="1239" min="1239" style="129" width="6.57"/>
    <col collapsed="false" customWidth="true" hidden="true" outlineLevel="0" max="1243" min="1240" style="129" width="11.23"/>
    <col collapsed="false" customWidth="true" hidden="false" outlineLevel="0" max="1244" min="1244" style="129" width="6.29"/>
    <col collapsed="false" customWidth="true" hidden="false" outlineLevel="0" max="1245" min="1245" style="129" width="7.29"/>
    <col collapsed="false" customWidth="true" hidden="false" outlineLevel="0" max="1246" min="1246" style="129" width="8.71"/>
    <col collapsed="false" customWidth="true" hidden="false" outlineLevel="0" max="1247" min="1247" style="129" width="6.57"/>
    <col collapsed="false" customWidth="true" hidden="true" outlineLevel="0" max="1251" min="1248" style="129" width="11.23"/>
    <col collapsed="false" customWidth="true" hidden="false" outlineLevel="0" max="1252" min="1252" style="129" width="6.29"/>
    <col collapsed="false" customWidth="true" hidden="false" outlineLevel="0" max="1253" min="1253" style="129" width="7.29"/>
    <col collapsed="false" customWidth="true" hidden="false" outlineLevel="0" max="1254" min="1254" style="129" width="8.71"/>
    <col collapsed="false" customWidth="true" hidden="false" outlineLevel="0" max="1255" min="1255" style="129" width="6.57"/>
    <col collapsed="false" customWidth="true" hidden="true" outlineLevel="0" max="1259" min="1256" style="129" width="11.23"/>
    <col collapsed="false" customWidth="true" hidden="false" outlineLevel="0" max="1260" min="1260" style="129" width="6.29"/>
    <col collapsed="false" customWidth="true" hidden="false" outlineLevel="0" max="1261" min="1261" style="129" width="7.29"/>
    <col collapsed="false" customWidth="false" hidden="false" outlineLevel="0" max="1409" min="1262" style="129" width="8"/>
    <col collapsed="false" customWidth="true" hidden="false" outlineLevel="0" max="1410" min="1410" style="129" width="23.29"/>
    <col collapsed="false" customWidth="true" hidden="false" outlineLevel="0" max="1411" min="1411" style="129" width="7.71"/>
    <col collapsed="false" customWidth="true" hidden="false" outlineLevel="0" max="1412" min="1412" style="129" width="2.57"/>
    <col collapsed="false" customWidth="true" hidden="false" outlineLevel="0" max="1413" min="1413" style="129" width="8.71"/>
    <col collapsed="false" customWidth="true" hidden="false" outlineLevel="0" max="1414" min="1414" style="129" width="7.57"/>
    <col collapsed="false" customWidth="true" hidden="true" outlineLevel="0" max="1418" min="1415" style="129" width="11.23"/>
    <col collapsed="false" customWidth="true" hidden="false" outlineLevel="0" max="1419" min="1419" style="129" width="8.43"/>
    <col collapsed="false" customWidth="true" hidden="false" outlineLevel="0" max="1420" min="1420" style="129" width="7.57"/>
    <col collapsed="false" customWidth="true" hidden="false" outlineLevel="0" max="1421" min="1421" style="129" width="8.71"/>
    <col collapsed="false" customWidth="true" hidden="false" outlineLevel="0" max="1422" min="1422" style="129" width="7.57"/>
    <col collapsed="false" customWidth="true" hidden="true" outlineLevel="0" max="1426" min="1423" style="129" width="11.23"/>
    <col collapsed="false" customWidth="true" hidden="false" outlineLevel="0" max="1427" min="1427" style="129" width="8.43"/>
    <col collapsed="false" customWidth="true" hidden="false" outlineLevel="0" max="1428" min="1428" style="129" width="7.57"/>
    <col collapsed="false" customWidth="true" hidden="false" outlineLevel="0" max="1429" min="1429" style="129" width="8.71"/>
    <col collapsed="false" customWidth="true" hidden="false" outlineLevel="0" max="1430" min="1430" style="129" width="7.57"/>
    <col collapsed="false" customWidth="true" hidden="true" outlineLevel="0" max="1434" min="1431" style="129" width="11.23"/>
    <col collapsed="false" customWidth="true" hidden="false" outlineLevel="0" max="1435" min="1435" style="129" width="7.57"/>
    <col collapsed="false" customWidth="true" hidden="false" outlineLevel="0" max="1436" min="1436" style="129" width="7.43"/>
    <col collapsed="false" customWidth="true" hidden="false" outlineLevel="0" max="1437" min="1437" style="129" width="8.71"/>
    <col collapsed="false" customWidth="true" hidden="false" outlineLevel="0" max="1438" min="1438" style="129" width="7.57"/>
    <col collapsed="false" customWidth="true" hidden="true" outlineLevel="0" max="1442" min="1439" style="129" width="11.23"/>
    <col collapsed="false" customWidth="true" hidden="false" outlineLevel="0" max="1444" min="1443" style="129" width="7.57"/>
    <col collapsed="false" customWidth="true" hidden="true" outlineLevel="0" max="1456" min="1445" style="129" width="11.23"/>
    <col collapsed="false" customWidth="true" hidden="false" outlineLevel="0" max="1457" min="1457" style="129" width="8.71"/>
    <col collapsed="false" customWidth="true" hidden="false" outlineLevel="0" max="1458" min="1458" style="129" width="7.57"/>
    <col collapsed="false" customWidth="true" hidden="true" outlineLevel="0" max="1462" min="1459" style="129" width="11.23"/>
    <col collapsed="false" customWidth="true" hidden="false" outlineLevel="0" max="1464" min="1463" style="129" width="7.57"/>
    <col collapsed="false" customWidth="true" hidden="false" outlineLevel="0" max="1465" min="1465" style="129" width="8.71"/>
    <col collapsed="false" customWidth="true" hidden="false" outlineLevel="0" max="1466" min="1466" style="129" width="7.57"/>
    <col collapsed="false" customWidth="true" hidden="true" outlineLevel="0" max="1470" min="1467" style="129" width="11.23"/>
    <col collapsed="false" customWidth="true" hidden="false" outlineLevel="0" max="1472" min="1471" style="129" width="7.57"/>
    <col collapsed="false" customWidth="true" hidden="false" outlineLevel="0" max="1473" min="1473" style="129" width="0.71"/>
    <col collapsed="false" customWidth="true" hidden="false" outlineLevel="0" max="1474" min="1474" style="129" width="23.43"/>
    <col collapsed="false" customWidth="true" hidden="false" outlineLevel="0" max="1475" min="1475" style="129" width="7.71"/>
    <col collapsed="false" customWidth="true" hidden="false" outlineLevel="0" max="1476" min="1476" style="129" width="12.43"/>
    <col collapsed="false" customWidth="true" hidden="false" outlineLevel="0" max="1483" min="1477" style="129" width="9.71"/>
    <col collapsed="false" customWidth="true" hidden="false" outlineLevel="0" max="1484" min="1484" style="129" width="11.29"/>
    <col collapsed="false" customWidth="true" hidden="false" outlineLevel="0" max="1485" min="1485" style="129" width="8.71"/>
    <col collapsed="false" customWidth="true" hidden="false" outlineLevel="0" max="1486" min="1486" style="129" width="12.71"/>
    <col collapsed="false" customWidth="true" hidden="false" outlineLevel="0" max="1487" min="1487" style="129" width="0.57"/>
    <col collapsed="false" customWidth="true" hidden="false" outlineLevel="0" max="1488" min="1488" style="129" width="8.71"/>
    <col collapsed="false" customWidth="true" hidden="false" outlineLevel="0" max="1489" min="1489" style="129" width="6.57"/>
    <col collapsed="false" customWidth="true" hidden="true" outlineLevel="0" max="1490" min="1490" style="129" width="11.23"/>
    <col collapsed="false" customWidth="true" hidden="false" outlineLevel="0" max="1492" min="1491" style="129" width="7.57"/>
    <col collapsed="false" customWidth="true" hidden="false" outlineLevel="0" max="1493" min="1493" style="129" width="1.29"/>
    <col collapsed="false" customWidth="true" hidden="false" outlineLevel="0" max="1494" min="1494" style="129" width="9.57"/>
    <col collapsed="false" customWidth="true" hidden="false" outlineLevel="0" max="1495" min="1495" style="129" width="6.57"/>
    <col collapsed="false" customWidth="true" hidden="true" outlineLevel="0" max="1499" min="1496" style="129" width="11.23"/>
    <col collapsed="false" customWidth="true" hidden="false" outlineLevel="0" max="1500" min="1500" style="129" width="6.29"/>
    <col collapsed="false" customWidth="true" hidden="false" outlineLevel="0" max="1501" min="1501" style="129" width="7.29"/>
    <col collapsed="false" customWidth="true" hidden="false" outlineLevel="0" max="1502" min="1502" style="129" width="8.71"/>
    <col collapsed="false" customWidth="true" hidden="false" outlineLevel="0" max="1503" min="1503" style="129" width="6.57"/>
    <col collapsed="false" customWidth="true" hidden="true" outlineLevel="0" max="1507" min="1504" style="129" width="11.23"/>
    <col collapsed="false" customWidth="true" hidden="false" outlineLevel="0" max="1508" min="1508" style="129" width="6.29"/>
    <col collapsed="false" customWidth="true" hidden="false" outlineLevel="0" max="1509" min="1509" style="129" width="7.29"/>
    <col collapsed="false" customWidth="true" hidden="false" outlineLevel="0" max="1510" min="1510" style="129" width="8.71"/>
    <col collapsed="false" customWidth="true" hidden="false" outlineLevel="0" max="1511" min="1511" style="129" width="6.57"/>
    <col collapsed="false" customWidth="true" hidden="true" outlineLevel="0" max="1515" min="1512" style="129" width="11.23"/>
    <col collapsed="false" customWidth="true" hidden="false" outlineLevel="0" max="1516" min="1516" style="129" width="6.29"/>
    <col collapsed="false" customWidth="true" hidden="false" outlineLevel="0" max="1517" min="1517" style="129" width="7.29"/>
    <col collapsed="false" customWidth="false" hidden="false" outlineLevel="0" max="1665" min="1518" style="129" width="8"/>
    <col collapsed="false" customWidth="true" hidden="false" outlineLevel="0" max="1666" min="1666" style="129" width="23.29"/>
    <col collapsed="false" customWidth="true" hidden="false" outlineLevel="0" max="1667" min="1667" style="129" width="7.71"/>
    <col collapsed="false" customWidth="true" hidden="false" outlineLevel="0" max="1668" min="1668" style="129" width="2.57"/>
    <col collapsed="false" customWidth="true" hidden="false" outlineLevel="0" max="1669" min="1669" style="129" width="8.71"/>
    <col collapsed="false" customWidth="true" hidden="false" outlineLevel="0" max="1670" min="1670" style="129" width="7.57"/>
    <col collapsed="false" customWidth="true" hidden="true" outlineLevel="0" max="1674" min="1671" style="129" width="11.23"/>
    <col collapsed="false" customWidth="true" hidden="false" outlineLevel="0" max="1675" min="1675" style="129" width="8.43"/>
    <col collapsed="false" customWidth="true" hidden="false" outlineLevel="0" max="1676" min="1676" style="129" width="7.57"/>
    <col collapsed="false" customWidth="true" hidden="false" outlineLevel="0" max="1677" min="1677" style="129" width="8.71"/>
    <col collapsed="false" customWidth="true" hidden="false" outlineLevel="0" max="1678" min="1678" style="129" width="7.57"/>
    <col collapsed="false" customWidth="true" hidden="true" outlineLevel="0" max="1682" min="1679" style="129" width="11.23"/>
    <col collapsed="false" customWidth="true" hidden="false" outlineLevel="0" max="1683" min="1683" style="129" width="8.43"/>
    <col collapsed="false" customWidth="true" hidden="false" outlineLevel="0" max="1684" min="1684" style="129" width="7.57"/>
    <col collapsed="false" customWidth="true" hidden="false" outlineLevel="0" max="1685" min="1685" style="129" width="8.71"/>
    <col collapsed="false" customWidth="true" hidden="false" outlineLevel="0" max="1686" min="1686" style="129" width="7.57"/>
    <col collapsed="false" customWidth="true" hidden="true" outlineLevel="0" max="1690" min="1687" style="129" width="11.23"/>
    <col collapsed="false" customWidth="true" hidden="false" outlineLevel="0" max="1691" min="1691" style="129" width="7.57"/>
    <col collapsed="false" customWidth="true" hidden="false" outlineLevel="0" max="1692" min="1692" style="129" width="7.43"/>
    <col collapsed="false" customWidth="true" hidden="false" outlineLevel="0" max="1693" min="1693" style="129" width="8.71"/>
    <col collapsed="false" customWidth="true" hidden="false" outlineLevel="0" max="1694" min="1694" style="129" width="7.57"/>
    <col collapsed="false" customWidth="true" hidden="true" outlineLevel="0" max="1698" min="1695" style="129" width="11.23"/>
    <col collapsed="false" customWidth="true" hidden="false" outlineLevel="0" max="1700" min="1699" style="129" width="7.57"/>
    <col collapsed="false" customWidth="true" hidden="true" outlineLevel="0" max="1712" min="1701" style="129" width="11.23"/>
    <col collapsed="false" customWidth="true" hidden="false" outlineLevel="0" max="1713" min="1713" style="129" width="8.71"/>
    <col collapsed="false" customWidth="true" hidden="false" outlineLevel="0" max="1714" min="1714" style="129" width="7.57"/>
    <col collapsed="false" customWidth="true" hidden="true" outlineLevel="0" max="1718" min="1715" style="129" width="11.23"/>
    <col collapsed="false" customWidth="true" hidden="false" outlineLevel="0" max="1720" min="1719" style="129" width="7.57"/>
    <col collapsed="false" customWidth="true" hidden="false" outlineLevel="0" max="1721" min="1721" style="129" width="8.71"/>
    <col collapsed="false" customWidth="true" hidden="false" outlineLevel="0" max="1722" min="1722" style="129" width="7.57"/>
    <col collapsed="false" customWidth="true" hidden="true" outlineLevel="0" max="1726" min="1723" style="129" width="11.23"/>
    <col collapsed="false" customWidth="true" hidden="false" outlineLevel="0" max="1728" min="1727" style="129" width="7.57"/>
    <col collapsed="false" customWidth="true" hidden="false" outlineLevel="0" max="1729" min="1729" style="129" width="0.71"/>
    <col collapsed="false" customWidth="true" hidden="false" outlineLevel="0" max="1730" min="1730" style="129" width="23.43"/>
    <col collapsed="false" customWidth="true" hidden="false" outlineLevel="0" max="1731" min="1731" style="129" width="7.71"/>
    <col collapsed="false" customWidth="true" hidden="false" outlineLevel="0" max="1732" min="1732" style="129" width="12.43"/>
    <col collapsed="false" customWidth="true" hidden="false" outlineLevel="0" max="1739" min="1733" style="129" width="9.71"/>
    <col collapsed="false" customWidth="true" hidden="false" outlineLevel="0" max="1740" min="1740" style="129" width="11.29"/>
    <col collapsed="false" customWidth="true" hidden="false" outlineLevel="0" max="1741" min="1741" style="129" width="8.71"/>
    <col collapsed="false" customWidth="true" hidden="false" outlineLevel="0" max="1742" min="1742" style="129" width="12.71"/>
    <col collapsed="false" customWidth="true" hidden="false" outlineLevel="0" max="1743" min="1743" style="129" width="0.57"/>
    <col collapsed="false" customWidth="true" hidden="false" outlineLevel="0" max="1744" min="1744" style="129" width="8.71"/>
    <col collapsed="false" customWidth="true" hidden="false" outlineLevel="0" max="1745" min="1745" style="129" width="6.57"/>
    <col collapsed="false" customWidth="true" hidden="true" outlineLevel="0" max="1746" min="1746" style="129" width="11.23"/>
    <col collapsed="false" customWidth="true" hidden="false" outlineLevel="0" max="1748" min="1747" style="129" width="7.57"/>
    <col collapsed="false" customWidth="true" hidden="false" outlineLevel="0" max="1749" min="1749" style="129" width="1.29"/>
    <col collapsed="false" customWidth="true" hidden="false" outlineLevel="0" max="1750" min="1750" style="129" width="9.57"/>
    <col collapsed="false" customWidth="true" hidden="false" outlineLevel="0" max="1751" min="1751" style="129" width="6.57"/>
    <col collapsed="false" customWidth="true" hidden="true" outlineLevel="0" max="1755" min="1752" style="129" width="11.23"/>
    <col collapsed="false" customWidth="true" hidden="false" outlineLevel="0" max="1756" min="1756" style="129" width="6.29"/>
    <col collapsed="false" customWidth="true" hidden="false" outlineLevel="0" max="1757" min="1757" style="129" width="7.29"/>
    <col collapsed="false" customWidth="true" hidden="false" outlineLevel="0" max="1758" min="1758" style="129" width="8.71"/>
    <col collapsed="false" customWidth="true" hidden="false" outlineLevel="0" max="1759" min="1759" style="129" width="6.57"/>
    <col collapsed="false" customWidth="true" hidden="true" outlineLevel="0" max="1763" min="1760" style="129" width="11.23"/>
    <col collapsed="false" customWidth="true" hidden="false" outlineLevel="0" max="1764" min="1764" style="129" width="6.29"/>
    <col collapsed="false" customWidth="true" hidden="false" outlineLevel="0" max="1765" min="1765" style="129" width="7.29"/>
    <col collapsed="false" customWidth="true" hidden="false" outlineLevel="0" max="1766" min="1766" style="129" width="8.71"/>
    <col collapsed="false" customWidth="true" hidden="false" outlineLevel="0" max="1767" min="1767" style="129" width="6.57"/>
    <col collapsed="false" customWidth="true" hidden="true" outlineLevel="0" max="1771" min="1768" style="129" width="11.23"/>
    <col collapsed="false" customWidth="true" hidden="false" outlineLevel="0" max="1772" min="1772" style="129" width="6.29"/>
    <col collapsed="false" customWidth="true" hidden="false" outlineLevel="0" max="1773" min="1773" style="129" width="7.29"/>
    <col collapsed="false" customWidth="false" hidden="false" outlineLevel="0" max="1921" min="1774" style="129" width="8"/>
    <col collapsed="false" customWidth="true" hidden="false" outlineLevel="0" max="1922" min="1922" style="129" width="23.29"/>
    <col collapsed="false" customWidth="true" hidden="false" outlineLevel="0" max="1923" min="1923" style="129" width="7.71"/>
    <col collapsed="false" customWidth="true" hidden="false" outlineLevel="0" max="1924" min="1924" style="129" width="2.57"/>
    <col collapsed="false" customWidth="true" hidden="false" outlineLevel="0" max="1925" min="1925" style="129" width="8.71"/>
    <col collapsed="false" customWidth="true" hidden="false" outlineLevel="0" max="1926" min="1926" style="129" width="7.57"/>
    <col collapsed="false" customWidth="true" hidden="true" outlineLevel="0" max="1930" min="1927" style="129" width="11.23"/>
    <col collapsed="false" customWidth="true" hidden="false" outlineLevel="0" max="1931" min="1931" style="129" width="8.43"/>
    <col collapsed="false" customWidth="true" hidden="false" outlineLevel="0" max="1932" min="1932" style="129" width="7.57"/>
    <col collapsed="false" customWidth="true" hidden="false" outlineLevel="0" max="1933" min="1933" style="129" width="8.71"/>
    <col collapsed="false" customWidth="true" hidden="false" outlineLevel="0" max="1934" min="1934" style="129" width="7.57"/>
    <col collapsed="false" customWidth="true" hidden="true" outlineLevel="0" max="1938" min="1935" style="129" width="11.23"/>
    <col collapsed="false" customWidth="true" hidden="false" outlineLevel="0" max="1939" min="1939" style="129" width="8.43"/>
    <col collapsed="false" customWidth="true" hidden="false" outlineLevel="0" max="1940" min="1940" style="129" width="7.57"/>
    <col collapsed="false" customWidth="true" hidden="false" outlineLevel="0" max="1941" min="1941" style="129" width="8.71"/>
    <col collapsed="false" customWidth="true" hidden="false" outlineLevel="0" max="1942" min="1942" style="129" width="7.57"/>
    <col collapsed="false" customWidth="true" hidden="true" outlineLevel="0" max="1946" min="1943" style="129" width="11.23"/>
    <col collapsed="false" customWidth="true" hidden="false" outlineLevel="0" max="1947" min="1947" style="129" width="7.57"/>
    <col collapsed="false" customWidth="true" hidden="false" outlineLevel="0" max="1948" min="1948" style="129" width="7.43"/>
    <col collapsed="false" customWidth="true" hidden="false" outlineLevel="0" max="1949" min="1949" style="129" width="8.71"/>
    <col collapsed="false" customWidth="true" hidden="false" outlineLevel="0" max="1950" min="1950" style="129" width="7.57"/>
    <col collapsed="false" customWidth="true" hidden="true" outlineLevel="0" max="1954" min="1951" style="129" width="11.23"/>
    <col collapsed="false" customWidth="true" hidden="false" outlineLevel="0" max="1956" min="1955" style="129" width="7.57"/>
    <col collapsed="false" customWidth="true" hidden="true" outlineLevel="0" max="1968" min="1957" style="129" width="11.23"/>
    <col collapsed="false" customWidth="true" hidden="false" outlineLevel="0" max="1969" min="1969" style="129" width="8.71"/>
    <col collapsed="false" customWidth="true" hidden="false" outlineLevel="0" max="1970" min="1970" style="129" width="7.57"/>
    <col collapsed="false" customWidth="true" hidden="true" outlineLevel="0" max="1974" min="1971" style="129" width="11.23"/>
    <col collapsed="false" customWidth="true" hidden="false" outlineLevel="0" max="1976" min="1975" style="129" width="7.57"/>
    <col collapsed="false" customWidth="true" hidden="false" outlineLevel="0" max="1977" min="1977" style="129" width="8.71"/>
    <col collapsed="false" customWidth="true" hidden="false" outlineLevel="0" max="1978" min="1978" style="129" width="7.57"/>
    <col collapsed="false" customWidth="true" hidden="true" outlineLevel="0" max="1982" min="1979" style="129" width="11.23"/>
    <col collapsed="false" customWidth="true" hidden="false" outlineLevel="0" max="1984" min="1983" style="129" width="7.57"/>
    <col collapsed="false" customWidth="true" hidden="false" outlineLevel="0" max="1985" min="1985" style="129" width="0.71"/>
    <col collapsed="false" customWidth="true" hidden="false" outlineLevel="0" max="1986" min="1986" style="129" width="23.43"/>
    <col collapsed="false" customWidth="true" hidden="false" outlineLevel="0" max="1987" min="1987" style="129" width="7.71"/>
    <col collapsed="false" customWidth="true" hidden="false" outlineLevel="0" max="1988" min="1988" style="129" width="12.43"/>
    <col collapsed="false" customWidth="true" hidden="false" outlineLevel="0" max="1995" min="1989" style="129" width="9.71"/>
    <col collapsed="false" customWidth="true" hidden="false" outlineLevel="0" max="1996" min="1996" style="129" width="11.29"/>
    <col collapsed="false" customWidth="true" hidden="false" outlineLevel="0" max="1997" min="1997" style="129" width="8.71"/>
    <col collapsed="false" customWidth="true" hidden="false" outlineLevel="0" max="1998" min="1998" style="129" width="12.71"/>
    <col collapsed="false" customWidth="true" hidden="false" outlineLevel="0" max="1999" min="1999" style="129" width="0.57"/>
    <col collapsed="false" customWidth="true" hidden="false" outlineLevel="0" max="2000" min="2000" style="129" width="8.71"/>
    <col collapsed="false" customWidth="true" hidden="false" outlineLevel="0" max="2001" min="2001" style="129" width="6.57"/>
    <col collapsed="false" customWidth="true" hidden="true" outlineLevel="0" max="2002" min="2002" style="129" width="11.23"/>
    <col collapsed="false" customWidth="true" hidden="false" outlineLevel="0" max="2004" min="2003" style="129" width="7.57"/>
    <col collapsed="false" customWidth="true" hidden="false" outlineLevel="0" max="2005" min="2005" style="129" width="1.29"/>
    <col collapsed="false" customWidth="true" hidden="false" outlineLevel="0" max="2006" min="2006" style="129" width="9.57"/>
    <col collapsed="false" customWidth="true" hidden="false" outlineLevel="0" max="2007" min="2007" style="129" width="6.57"/>
    <col collapsed="false" customWidth="true" hidden="true" outlineLevel="0" max="2011" min="2008" style="129" width="11.23"/>
    <col collapsed="false" customWidth="true" hidden="false" outlineLevel="0" max="2012" min="2012" style="129" width="6.29"/>
    <col collapsed="false" customWidth="true" hidden="false" outlineLevel="0" max="2013" min="2013" style="129" width="7.29"/>
    <col collapsed="false" customWidth="true" hidden="false" outlineLevel="0" max="2014" min="2014" style="129" width="8.71"/>
    <col collapsed="false" customWidth="true" hidden="false" outlineLevel="0" max="2015" min="2015" style="129" width="6.57"/>
    <col collapsed="false" customWidth="true" hidden="true" outlineLevel="0" max="2019" min="2016" style="129" width="11.23"/>
    <col collapsed="false" customWidth="true" hidden="false" outlineLevel="0" max="2020" min="2020" style="129" width="6.29"/>
    <col collapsed="false" customWidth="true" hidden="false" outlineLevel="0" max="2021" min="2021" style="129" width="7.29"/>
    <col collapsed="false" customWidth="true" hidden="false" outlineLevel="0" max="2022" min="2022" style="129" width="8.71"/>
    <col collapsed="false" customWidth="true" hidden="false" outlineLevel="0" max="2023" min="2023" style="129" width="6.57"/>
    <col collapsed="false" customWidth="true" hidden="true" outlineLevel="0" max="2027" min="2024" style="129" width="11.23"/>
    <col collapsed="false" customWidth="true" hidden="false" outlineLevel="0" max="2028" min="2028" style="129" width="6.29"/>
    <col collapsed="false" customWidth="true" hidden="false" outlineLevel="0" max="2029" min="2029" style="129" width="7.29"/>
    <col collapsed="false" customWidth="false" hidden="false" outlineLevel="0" max="2177" min="2030" style="129" width="8"/>
    <col collapsed="false" customWidth="true" hidden="false" outlineLevel="0" max="2178" min="2178" style="129" width="23.29"/>
    <col collapsed="false" customWidth="true" hidden="false" outlineLevel="0" max="2179" min="2179" style="129" width="7.71"/>
    <col collapsed="false" customWidth="true" hidden="false" outlineLevel="0" max="2180" min="2180" style="129" width="2.57"/>
    <col collapsed="false" customWidth="true" hidden="false" outlineLevel="0" max="2181" min="2181" style="129" width="8.71"/>
    <col collapsed="false" customWidth="true" hidden="false" outlineLevel="0" max="2182" min="2182" style="129" width="7.57"/>
    <col collapsed="false" customWidth="true" hidden="true" outlineLevel="0" max="2186" min="2183" style="129" width="11.23"/>
    <col collapsed="false" customWidth="true" hidden="false" outlineLevel="0" max="2187" min="2187" style="129" width="8.43"/>
    <col collapsed="false" customWidth="true" hidden="false" outlineLevel="0" max="2188" min="2188" style="129" width="7.57"/>
    <col collapsed="false" customWidth="true" hidden="false" outlineLevel="0" max="2189" min="2189" style="129" width="8.71"/>
    <col collapsed="false" customWidth="true" hidden="false" outlineLevel="0" max="2190" min="2190" style="129" width="7.57"/>
    <col collapsed="false" customWidth="true" hidden="true" outlineLevel="0" max="2194" min="2191" style="129" width="11.23"/>
    <col collapsed="false" customWidth="true" hidden="false" outlineLevel="0" max="2195" min="2195" style="129" width="8.43"/>
    <col collapsed="false" customWidth="true" hidden="false" outlineLevel="0" max="2196" min="2196" style="129" width="7.57"/>
    <col collapsed="false" customWidth="true" hidden="false" outlineLevel="0" max="2197" min="2197" style="129" width="8.71"/>
    <col collapsed="false" customWidth="true" hidden="false" outlineLevel="0" max="2198" min="2198" style="129" width="7.57"/>
    <col collapsed="false" customWidth="true" hidden="true" outlineLevel="0" max="2202" min="2199" style="129" width="11.23"/>
    <col collapsed="false" customWidth="true" hidden="false" outlineLevel="0" max="2203" min="2203" style="129" width="7.57"/>
    <col collapsed="false" customWidth="true" hidden="false" outlineLevel="0" max="2204" min="2204" style="129" width="7.43"/>
    <col collapsed="false" customWidth="true" hidden="false" outlineLevel="0" max="2205" min="2205" style="129" width="8.71"/>
    <col collapsed="false" customWidth="true" hidden="false" outlineLevel="0" max="2206" min="2206" style="129" width="7.57"/>
    <col collapsed="false" customWidth="true" hidden="true" outlineLevel="0" max="2210" min="2207" style="129" width="11.23"/>
    <col collapsed="false" customWidth="true" hidden="false" outlineLevel="0" max="2212" min="2211" style="129" width="7.57"/>
    <col collapsed="false" customWidth="true" hidden="true" outlineLevel="0" max="2224" min="2213" style="129" width="11.23"/>
    <col collapsed="false" customWidth="true" hidden="false" outlineLevel="0" max="2225" min="2225" style="129" width="8.71"/>
    <col collapsed="false" customWidth="true" hidden="false" outlineLevel="0" max="2226" min="2226" style="129" width="7.57"/>
    <col collapsed="false" customWidth="true" hidden="true" outlineLevel="0" max="2230" min="2227" style="129" width="11.23"/>
    <col collapsed="false" customWidth="true" hidden="false" outlineLevel="0" max="2232" min="2231" style="129" width="7.57"/>
    <col collapsed="false" customWidth="true" hidden="false" outlineLevel="0" max="2233" min="2233" style="129" width="8.71"/>
    <col collapsed="false" customWidth="true" hidden="false" outlineLevel="0" max="2234" min="2234" style="129" width="7.57"/>
    <col collapsed="false" customWidth="true" hidden="true" outlineLevel="0" max="2238" min="2235" style="129" width="11.23"/>
    <col collapsed="false" customWidth="true" hidden="false" outlineLevel="0" max="2240" min="2239" style="129" width="7.57"/>
    <col collapsed="false" customWidth="true" hidden="false" outlineLevel="0" max="2241" min="2241" style="129" width="0.71"/>
    <col collapsed="false" customWidth="true" hidden="false" outlineLevel="0" max="2242" min="2242" style="129" width="23.43"/>
    <col collapsed="false" customWidth="true" hidden="false" outlineLevel="0" max="2243" min="2243" style="129" width="7.71"/>
    <col collapsed="false" customWidth="true" hidden="false" outlineLevel="0" max="2244" min="2244" style="129" width="12.43"/>
    <col collapsed="false" customWidth="true" hidden="false" outlineLevel="0" max="2251" min="2245" style="129" width="9.71"/>
    <col collapsed="false" customWidth="true" hidden="false" outlineLevel="0" max="2252" min="2252" style="129" width="11.29"/>
    <col collapsed="false" customWidth="true" hidden="false" outlineLevel="0" max="2253" min="2253" style="129" width="8.71"/>
    <col collapsed="false" customWidth="true" hidden="false" outlineLevel="0" max="2254" min="2254" style="129" width="12.71"/>
    <col collapsed="false" customWidth="true" hidden="false" outlineLevel="0" max="2255" min="2255" style="129" width="0.57"/>
    <col collapsed="false" customWidth="true" hidden="false" outlineLevel="0" max="2256" min="2256" style="129" width="8.71"/>
    <col collapsed="false" customWidth="true" hidden="false" outlineLevel="0" max="2257" min="2257" style="129" width="6.57"/>
    <col collapsed="false" customWidth="true" hidden="true" outlineLevel="0" max="2258" min="2258" style="129" width="11.23"/>
    <col collapsed="false" customWidth="true" hidden="false" outlineLevel="0" max="2260" min="2259" style="129" width="7.57"/>
    <col collapsed="false" customWidth="true" hidden="false" outlineLevel="0" max="2261" min="2261" style="129" width="1.29"/>
    <col collapsed="false" customWidth="true" hidden="false" outlineLevel="0" max="2262" min="2262" style="129" width="9.57"/>
    <col collapsed="false" customWidth="true" hidden="false" outlineLevel="0" max="2263" min="2263" style="129" width="6.57"/>
    <col collapsed="false" customWidth="true" hidden="true" outlineLevel="0" max="2267" min="2264" style="129" width="11.23"/>
    <col collapsed="false" customWidth="true" hidden="false" outlineLevel="0" max="2268" min="2268" style="129" width="6.29"/>
    <col collapsed="false" customWidth="true" hidden="false" outlineLevel="0" max="2269" min="2269" style="129" width="7.29"/>
    <col collapsed="false" customWidth="true" hidden="false" outlineLevel="0" max="2270" min="2270" style="129" width="8.71"/>
    <col collapsed="false" customWidth="true" hidden="false" outlineLevel="0" max="2271" min="2271" style="129" width="6.57"/>
    <col collapsed="false" customWidth="true" hidden="true" outlineLevel="0" max="2275" min="2272" style="129" width="11.23"/>
    <col collapsed="false" customWidth="true" hidden="false" outlineLevel="0" max="2276" min="2276" style="129" width="6.29"/>
    <col collapsed="false" customWidth="true" hidden="false" outlineLevel="0" max="2277" min="2277" style="129" width="7.29"/>
    <col collapsed="false" customWidth="true" hidden="false" outlineLevel="0" max="2278" min="2278" style="129" width="8.71"/>
    <col collapsed="false" customWidth="true" hidden="false" outlineLevel="0" max="2279" min="2279" style="129" width="6.57"/>
    <col collapsed="false" customWidth="true" hidden="true" outlineLevel="0" max="2283" min="2280" style="129" width="11.23"/>
    <col collapsed="false" customWidth="true" hidden="false" outlineLevel="0" max="2284" min="2284" style="129" width="6.29"/>
    <col collapsed="false" customWidth="true" hidden="false" outlineLevel="0" max="2285" min="2285" style="129" width="7.29"/>
    <col collapsed="false" customWidth="false" hidden="false" outlineLevel="0" max="2433" min="2286" style="129" width="8"/>
    <col collapsed="false" customWidth="true" hidden="false" outlineLevel="0" max="2434" min="2434" style="129" width="23.29"/>
    <col collapsed="false" customWidth="true" hidden="false" outlineLevel="0" max="2435" min="2435" style="129" width="7.71"/>
    <col collapsed="false" customWidth="true" hidden="false" outlineLevel="0" max="2436" min="2436" style="129" width="2.57"/>
    <col collapsed="false" customWidth="true" hidden="false" outlineLevel="0" max="2437" min="2437" style="129" width="8.71"/>
    <col collapsed="false" customWidth="true" hidden="false" outlineLevel="0" max="2438" min="2438" style="129" width="7.57"/>
    <col collapsed="false" customWidth="true" hidden="true" outlineLevel="0" max="2442" min="2439" style="129" width="11.23"/>
    <col collapsed="false" customWidth="true" hidden="false" outlineLevel="0" max="2443" min="2443" style="129" width="8.43"/>
    <col collapsed="false" customWidth="true" hidden="false" outlineLevel="0" max="2444" min="2444" style="129" width="7.57"/>
    <col collapsed="false" customWidth="true" hidden="false" outlineLevel="0" max="2445" min="2445" style="129" width="8.71"/>
    <col collapsed="false" customWidth="true" hidden="false" outlineLevel="0" max="2446" min="2446" style="129" width="7.57"/>
    <col collapsed="false" customWidth="true" hidden="true" outlineLevel="0" max="2450" min="2447" style="129" width="11.23"/>
    <col collapsed="false" customWidth="true" hidden="false" outlineLevel="0" max="2451" min="2451" style="129" width="8.43"/>
    <col collapsed="false" customWidth="true" hidden="false" outlineLevel="0" max="2452" min="2452" style="129" width="7.57"/>
    <col collapsed="false" customWidth="true" hidden="false" outlineLevel="0" max="2453" min="2453" style="129" width="8.71"/>
    <col collapsed="false" customWidth="true" hidden="false" outlineLevel="0" max="2454" min="2454" style="129" width="7.57"/>
    <col collapsed="false" customWidth="true" hidden="true" outlineLevel="0" max="2458" min="2455" style="129" width="11.23"/>
    <col collapsed="false" customWidth="true" hidden="false" outlineLevel="0" max="2459" min="2459" style="129" width="7.57"/>
    <col collapsed="false" customWidth="true" hidden="false" outlineLevel="0" max="2460" min="2460" style="129" width="7.43"/>
    <col collapsed="false" customWidth="true" hidden="false" outlineLevel="0" max="2461" min="2461" style="129" width="8.71"/>
    <col collapsed="false" customWidth="true" hidden="false" outlineLevel="0" max="2462" min="2462" style="129" width="7.57"/>
    <col collapsed="false" customWidth="true" hidden="true" outlineLevel="0" max="2466" min="2463" style="129" width="11.23"/>
    <col collapsed="false" customWidth="true" hidden="false" outlineLevel="0" max="2468" min="2467" style="129" width="7.57"/>
    <col collapsed="false" customWidth="true" hidden="true" outlineLevel="0" max="2480" min="2469" style="129" width="11.23"/>
    <col collapsed="false" customWidth="true" hidden="false" outlineLevel="0" max="2481" min="2481" style="129" width="8.71"/>
    <col collapsed="false" customWidth="true" hidden="false" outlineLevel="0" max="2482" min="2482" style="129" width="7.57"/>
    <col collapsed="false" customWidth="true" hidden="true" outlineLevel="0" max="2486" min="2483" style="129" width="11.23"/>
    <col collapsed="false" customWidth="true" hidden="false" outlineLevel="0" max="2488" min="2487" style="129" width="7.57"/>
    <col collapsed="false" customWidth="true" hidden="false" outlineLevel="0" max="2489" min="2489" style="129" width="8.71"/>
    <col collapsed="false" customWidth="true" hidden="false" outlineLevel="0" max="2490" min="2490" style="129" width="7.57"/>
    <col collapsed="false" customWidth="true" hidden="true" outlineLevel="0" max="2494" min="2491" style="129" width="11.23"/>
    <col collapsed="false" customWidth="true" hidden="false" outlineLevel="0" max="2496" min="2495" style="129" width="7.57"/>
    <col collapsed="false" customWidth="true" hidden="false" outlineLevel="0" max="2497" min="2497" style="129" width="0.71"/>
    <col collapsed="false" customWidth="true" hidden="false" outlineLevel="0" max="2498" min="2498" style="129" width="23.43"/>
    <col collapsed="false" customWidth="true" hidden="false" outlineLevel="0" max="2499" min="2499" style="129" width="7.71"/>
    <col collapsed="false" customWidth="true" hidden="false" outlineLevel="0" max="2500" min="2500" style="129" width="12.43"/>
    <col collapsed="false" customWidth="true" hidden="false" outlineLevel="0" max="2507" min="2501" style="129" width="9.71"/>
    <col collapsed="false" customWidth="true" hidden="false" outlineLevel="0" max="2508" min="2508" style="129" width="11.29"/>
    <col collapsed="false" customWidth="true" hidden="false" outlineLevel="0" max="2509" min="2509" style="129" width="8.71"/>
    <col collapsed="false" customWidth="true" hidden="false" outlineLevel="0" max="2510" min="2510" style="129" width="12.71"/>
    <col collapsed="false" customWidth="true" hidden="false" outlineLevel="0" max="2511" min="2511" style="129" width="0.57"/>
    <col collapsed="false" customWidth="true" hidden="false" outlineLevel="0" max="2512" min="2512" style="129" width="8.71"/>
    <col collapsed="false" customWidth="true" hidden="false" outlineLevel="0" max="2513" min="2513" style="129" width="6.57"/>
    <col collapsed="false" customWidth="true" hidden="true" outlineLevel="0" max="2514" min="2514" style="129" width="11.23"/>
    <col collapsed="false" customWidth="true" hidden="false" outlineLevel="0" max="2516" min="2515" style="129" width="7.57"/>
    <col collapsed="false" customWidth="true" hidden="false" outlineLevel="0" max="2517" min="2517" style="129" width="1.29"/>
    <col collapsed="false" customWidth="true" hidden="false" outlineLevel="0" max="2518" min="2518" style="129" width="9.57"/>
    <col collapsed="false" customWidth="true" hidden="false" outlineLevel="0" max="2519" min="2519" style="129" width="6.57"/>
    <col collapsed="false" customWidth="true" hidden="true" outlineLevel="0" max="2523" min="2520" style="129" width="11.23"/>
    <col collapsed="false" customWidth="true" hidden="false" outlineLevel="0" max="2524" min="2524" style="129" width="6.29"/>
    <col collapsed="false" customWidth="true" hidden="false" outlineLevel="0" max="2525" min="2525" style="129" width="7.29"/>
    <col collapsed="false" customWidth="true" hidden="false" outlineLevel="0" max="2526" min="2526" style="129" width="8.71"/>
    <col collapsed="false" customWidth="true" hidden="false" outlineLevel="0" max="2527" min="2527" style="129" width="6.57"/>
    <col collapsed="false" customWidth="true" hidden="true" outlineLevel="0" max="2531" min="2528" style="129" width="11.23"/>
    <col collapsed="false" customWidth="true" hidden="false" outlineLevel="0" max="2532" min="2532" style="129" width="6.29"/>
    <col collapsed="false" customWidth="true" hidden="false" outlineLevel="0" max="2533" min="2533" style="129" width="7.29"/>
    <col collapsed="false" customWidth="true" hidden="false" outlineLevel="0" max="2534" min="2534" style="129" width="8.71"/>
    <col collapsed="false" customWidth="true" hidden="false" outlineLevel="0" max="2535" min="2535" style="129" width="6.57"/>
    <col collapsed="false" customWidth="true" hidden="true" outlineLevel="0" max="2539" min="2536" style="129" width="11.23"/>
    <col collapsed="false" customWidth="true" hidden="false" outlineLevel="0" max="2540" min="2540" style="129" width="6.29"/>
    <col collapsed="false" customWidth="true" hidden="false" outlineLevel="0" max="2541" min="2541" style="129" width="7.29"/>
    <col collapsed="false" customWidth="false" hidden="false" outlineLevel="0" max="2689" min="2542" style="129" width="8"/>
    <col collapsed="false" customWidth="true" hidden="false" outlineLevel="0" max="2690" min="2690" style="129" width="23.29"/>
    <col collapsed="false" customWidth="true" hidden="false" outlineLevel="0" max="2691" min="2691" style="129" width="7.71"/>
    <col collapsed="false" customWidth="true" hidden="false" outlineLevel="0" max="2692" min="2692" style="129" width="2.57"/>
    <col collapsed="false" customWidth="true" hidden="false" outlineLevel="0" max="2693" min="2693" style="129" width="8.71"/>
    <col collapsed="false" customWidth="true" hidden="false" outlineLevel="0" max="2694" min="2694" style="129" width="7.57"/>
    <col collapsed="false" customWidth="true" hidden="true" outlineLevel="0" max="2698" min="2695" style="129" width="11.23"/>
    <col collapsed="false" customWidth="true" hidden="false" outlineLevel="0" max="2699" min="2699" style="129" width="8.43"/>
    <col collapsed="false" customWidth="true" hidden="false" outlineLevel="0" max="2700" min="2700" style="129" width="7.57"/>
    <col collapsed="false" customWidth="true" hidden="false" outlineLevel="0" max="2701" min="2701" style="129" width="8.71"/>
    <col collapsed="false" customWidth="true" hidden="false" outlineLevel="0" max="2702" min="2702" style="129" width="7.57"/>
    <col collapsed="false" customWidth="true" hidden="true" outlineLevel="0" max="2706" min="2703" style="129" width="11.23"/>
    <col collapsed="false" customWidth="true" hidden="false" outlineLevel="0" max="2707" min="2707" style="129" width="8.43"/>
    <col collapsed="false" customWidth="true" hidden="false" outlineLevel="0" max="2708" min="2708" style="129" width="7.57"/>
    <col collapsed="false" customWidth="true" hidden="false" outlineLevel="0" max="2709" min="2709" style="129" width="8.71"/>
    <col collapsed="false" customWidth="true" hidden="false" outlineLevel="0" max="2710" min="2710" style="129" width="7.57"/>
    <col collapsed="false" customWidth="true" hidden="true" outlineLevel="0" max="2714" min="2711" style="129" width="11.23"/>
    <col collapsed="false" customWidth="true" hidden="false" outlineLevel="0" max="2715" min="2715" style="129" width="7.57"/>
    <col collapsed="false" customWidth="true" hidden="false" outlineLevel="0" max="2716" min="2716" style="129" width="7.43"/>
    <col collapsed="false" customWidth="true" hidden="false" outlineLevel="0" max="2717" min="2717" style="129" width="8.71"/>
    <col collapsed="false" customWidth="true" hidden="false" outlineLevel="0" max="2718" min="2718" style="129" width="7.57"/>
    <col collapsed="false" customWidth="true" hidden="true" outlineLevel="0" max="2722" min="2719" style="129" width="11.23"/>
    <col collapsed="false" customWidth="true" hidden="false" outlineLevel="0" max="2724" min="2723" style="129" width="7.57"/>
    <col collapsed="false" customWidth="true" hidden="true" outlineLevel="0" max="2736" min="2725" style="129" width="11.23"/>
    <col collapsed="false" customWidth="true" hidden="false" outlineLevel="0" max="2737" min="2737" style="129" width="8.71"/>
    <col collapsed="false" customWidth="true" hidden="false" outlineLevel="0" max="2738" min="2738" style="129" width="7.57"/>
    <col collapsed="false" customWidth="true" hidden="true" outlineLevel="0" max="2742" min="2739" style="129" width="11.23"/>
    <col collapsed="false" customWidth="true" hidden="false" outlineLevel="0" max="2744" min="2743" style="129" width="7.57"/>
    <col collapsed="false" customWidth="true" hidden="false" outlineLevel="0" max="2745" min="2745" style="129" width="8.71"/>
    <col collapsed="false" customWidth="true" hidden="false" outlineLevel="0" max="2746" min="2746" style="129" width="7.57"/>
    <col collapsed="false" customWidth="true" hidden="true" outlineLevel="0" max="2750" min="2747" style="129" width="11.23"/>
    <col collapsed="false" customWidth="true" hidden="false" outlineLevel="0" max="2752" min="2751" style="129" width="7.57"/>
    <col collapsed="false" customWidth="true" hidden="false" outlineLevel="0" max="2753" min="2753" style="129" width="0.71"/>
    <col collapsed="false" customWidth="true" hidden="false" outlineLevel="0" max="2754" min="2754" style="129" width="23.43"/>
    <col collapsed="false" customWidth="true" hidden="false" outlineLevel="0" max="2755" min="2755" style="129" width="7.71"/>
    <col collapsed="false" customWidth="true" hidden="false" outlineLevel="0" max="2756" min="2756" style="129" width="12.43"/>
    <col collapsed="false" customWidth="true" hidden="false" outlineLevel="0" max="2763" min="2757" style="129" width="9.71"/>
    <col collapsed="false" customWidth="true" hidden="false" outlineLevel="0" max="2764" min="2764" style="129" width="11.29"/>
    <col collapsed="false" customWidth="true" hidden="false" outlineLevel="0" max="2765" min="2765" style="129" width="8.71"/>
    <col collapsed="false" customWidth="true" hidden="false" outlineLevel="0" max="2766" min="2766" style="129" width="12.71"/>
    <col collapsed="false" customWidth="true" hidden="false" outlineLevel="0" max="2767" min="2767" style="129" width="0.57"/>
    <col collapsed="false" customWidth="true" hidden="false" outlineLevel="0" max="2768" min="2768" style="129" width="8.71"/>
    <col collapsed="false" customWidth="true" hidden="false" outlineLevel="0" max="2769" min="2769" style="129" width="6.57"/>
    <col collapsed="false" customWidth="true" hidden="true" outlineLevel="0" max="2770" min="2770" style="129" width="11.23"/>
    <col collapsed="false" customWidth="true" hidden="false" outlineLevel="0" max="2772" min="2771" style="129" width="7.57"/>
    <col collapsed="false" customWidth="true" hidden="false" outlineLevel="0" max="2773" min="2773" style="129" width="1.29"/>
    <col collapsed="false" customWidth="true" hidden="false" outlineLevel="0" max="2774" min="2774" style="129" width="9.57"/>
    <col collapsed="false" customWidth="true" hidden="false" outlineLevel="0" max="2775" min="2775" style="129" width="6.57"/>
    <col collapsed="false" customWidth="true" hidden="true" outlineLevel="0" max="2779" min="2776" style="129" width="11.23"/>
    <col collapsed="false" customWidth="true" hidden="false" outlineLevel="0" max="2780" min="2780" style="129" width="6.29"/>
    <col collapsed="false" customWidth="true" hidden="false" outlineLevel="0" max="2781" min="2781" style="129" width="7.29"/>
    <col collapsed="false" customWidth="true" hidden="false" outlineLevel="0" max="2782" min="2782" style="129" width="8.71"/>
    <col collapsed="false" customWidth="true" hidden="false" outlineLevel="0" max="2783" min="2783" style="129" width="6.57"/>
    <col collapsed="false" customWidth="true" hidden="true" outlineLevel="0" max="2787" min="2784" style="129" width="11.23"/>
    <col collapsed="false" customWidth="true" hidden="false" outlineLevel="0" max="2788" min="2788" style="129" width="6.29"/>
    <col collapsed="false" customWidth="true" hidden="false" outlineLevel="0" max="2789" min="2789" style="129" width="7.29"/>
    <col collapsed="false" customWidth="true" hidden="false" outlineLevel="0" max="2790" min="2790" style="129" width="8.71"/>
    <col collapsed="false" customWidth="true" hidden="false" outlineLevel="0" max="2791" min="2791" style="129" width="6.57"/>
    <col collapsed="false" customWidth="true" hidden="true" outlineLevel="0" max="2795" min="2792" style="129" width="11.23"/>
    <col collapsed="false" customWidth="true" hidden="false" outlineLevel="0" max="2796" min="2796" style="129" width="6.29"/>
    <col collapsed="false" customWidth="true" hidden="false" outlineLevel="0" max="2797" min="2797" style="129" width="7.29"/>
    <col collapsed="false" customWidth="false" hidden="false" outlineLevel="0" max="2945" min="2798" style="129" width="8"/>
    <col collapsed="false" customWidth="true" hidden="false" outlineLevel="0" max="2946" min="2946" style="129" width="23.29"/>
    <col collapsed="false" customWidth="true" hidden="false" outlineLevel="0" max="2947" min="2947" style="129" width="7.71"/>
    <col collapsed="false" customWidth="true" hidden="false" outlineLevel="0" max="2948" min="2948" style="129" width="2.57"/>
    <col collapsed="false" customWidth="true" hidden="false" outlineLevel="0" max="2949" min="2949" style="129" width="8.71"/>
    <col collapsed="false" customWidth="true" hidden="false" outlineLevel="0" max="2950" min="2950" style="129" width="7.57"/>
    <col collapsed="false" customWidth="true" hidden="true" outlineLevel="0" max="2954" min="2951" style="129" width="11.23"/>
    <col collapsed="false" customWidth="true" hidden="false" outlineLevel="0" max="2955" min="2955" style="129" width="8.43"/>
    <col collapsed="false" customWidth="true" hidden="false" outlineLevel="0" max="2956" min="2956" style="129" width="7.57"/>
    <col collapsed="false" customWidth="true" hidden="false" outlineLevel="0" max="2957" min="2957" style="129" width="8.71"/>
    <col collapsed="false" customWidth="true" hidden="false" outlineLevel="0" max="2958" min="2958" style="129" width="7.57"/>
    <col collapsed="false" customWidth="true" hidden="true" outlineLevel="0" max="2962" min="2959" style="129" width="11.23"/>
    <col collapsed="false" customWidth="true" hidden="false" outlineLevel="0" max="2963" min="2963" style="129" width="8.43"/>
    <col collapsed="false" customWidth="true" hidden="false" outlineLevel="0" max="2964" min="2964" style="129" width="7.57"/>
    <col collapsed="false" customWidth="true" hidden="false" outlineLevel="0" max="2965" min="2965" style="129" width="8.71"/>
    <col collapsed="false" customWidth="true" hidden="false" outlineLevel="0" max="2966" min="2966" style="129" width="7.57"/>
    <col collapsed="false" customWidth="true" hidden="true" outlineLevel="0" max="2970" min="2967" style="129" width="11.23"/>
    <col collapsed="false" customWidth="true" hidden="false" outlineLevel="0" max="2971" min="2971" style="129" width="7.57"/>
    <col collapsed="false" customWidth="true" hidden="false" outlineLevel="0" max="2972" min="2972" style="129" width="7.43"/>
    <col collapsed="false" customWidth="true" hidden="false" outlineLevel="0" max="2973" min="2973" style="129" width="8.71"/>
    <col collapsed="false" customWidth="true" hidden="false" outlineLevel="0" max="2974" min="2974" style="129" width="7.57"/>
    <col collapsed="false" customWidth="true" hidden="true" outlineLevel="0" max="2978" min="2975" style="129" width="11.23"/>
    <col collapsed="false" customWidth="true" hidden="false" outlineLevel="0" max="2980" min="2979" style="129" width="7.57"/>
    <col collapsed="false" customWidth="true" hidden="true" outlineLevel="0" max="2992" min="2981" style="129" width="11.23"/>
    <col collapsed="false" customWidth="true" hidden="false" outlineLevel="0" max="2993" min="2993" style="129" width="8.71"/>
    <col collapsed="false" customWidth="true" hidden="false" outlineLevel="0" max="2994" min="2994" style="129" width="7.57"/>
    <col collapsed="false" customWidth="true" hidden="true" outlineLevel="0" max="2998" min="2995" style="129" width="11.23"/>
    <col collapsed="false" customWidth="true" hidden="false" outlineLevel="0" max="3000" min="2999" style="129" width="7.57"/>
    <col collapsed="false" customWidth="true" hidden="false" outlineLevel="0" max="3001" min="3001" style="129" width="8.71"/>
    <col collapsed="false" customWidth="true" hidden="false" outlineLevel="0" max="3002" min="3002" style="129" width="7.57"/>
    <col collapsed="false" customWidth="true" hidden="true" outlineLevel="0" max="3006" min="3003" style="129" width="11.23"/>
    <col collapsed="false" customWidth="true" hidden="false" outlineLevel="0" max="3008" min="3007" style="129" width="7.57"/>
    <col collapsed="false" customWidth="true" hidden="false" outlineLevel="0" max="3009" min="3009" style="129" width="0.71"/>
    <col collapsed="false" customWidth="true" hidden="false" outlineLevel="0" max="3010" min="3010" style="129" width="23.43"/>
    <col collapsed="false" customWidth="true" hidden="false" outlineLevel="0" max="3011" min="3011" style="129" width="7.71"/>
    <col collapsed="false" customWidth="true" hidden="false" outlineLevel="0" max="3012" min="3012" style="129" width="12.43"/>
    <col collapsed="false" customWidth="true" hidden="false" outlineLevel="0" max="3019" min="3013" style="129" width="9.71"/>
    <col collapsed="false" customWidth="true" hidden="false" outlineLevel="0" max="3020" min="3020" style="129" width="11.29"/>
    <col collapsed="false" customWidth="true" hidden="false" outlineLevel="0" max="3021" min="3021" style="129" width="8.71"/>
    <col collapsed="false" customWidth="true" hidden="false" outlineLevel="0" max="3022" min="3022" style="129" width="12.71"/>
    <col collapsed="false" customWidth="true" hidden="false" outlineLevel="0" max="3023" min="3023" style="129" width="0.57"/>
    <col collapsed="false" customWidth="true" hidden="false" outlineLevel="0" max="3024" min="3024" style="129" width="8.71"/>
    <col collapsed="false" customWidth="true" hidden="false" outlineLevel="0" max="3025" min="3025" style="129" width="6.57"/>
    <col collapsed="false" customWidth="true" hidden="true" outlineLevel="0" max="3026" min="3026" style="129" width="11.23"/>
    <col collapsed="false" customWidth="true" hidden="false" outlineLevel="0" max="3028" min="3027" style="129" width="7.57"/>
    <col collapsed="false" customWidth="true" hidden="false" outlineLevel="0" max="3029" min="3029" style="129" width="1.29"/>
    <col collapsed="false" customWidth="true" hidden="false" outlineLevel="0" max="3030" min="3030" style="129" width="9.57"/>
    <col collapsed="false" customWidth="true" hidden="false" outlineLevel="0" max="3031" min="3031" style="129" width="6.57"/>
    <col collapsed="false" customWidth="true" hidden="true" outlineLevel="0" max="3035" min="3032" style="129" width="11.23"/>
    <col collapsed="false" customWidth="true" hidden="false" outlineLevel="0" max="3036" min="3036" style="129" width="6.29"/>
    <col collapsed="false" customWidth="true" hidden="false" outlineLevel="0" max="3037" min="3037" style="129" width="7.29"/>
    <col collapsed="false" customWidth="true" hidden="false" outlineLevel="0" max="3038" min="3038" style="129" width="8.71"/>
    <col collapsed="false" customWidth="true" hidden="false" outlineLevel="0" max="3039" min="3039" style="129" width="6.57"/>
    <col collapsed="false" customWidth="true" hidden="true" outlineLevel="0" max="3043" min="3040" style="129" width="11.23"/>
    <col collapsed="false" customWidth="true" hidden="false" outlineLevel="0" max="3044" min="3044" style="129" width="6.29"/>
    <col collapsed="false" customWidth="true" hidden="false" outlineLevel="0" max="3045" min="3045" style="129" width="7.29"/>
    <col collapsed="false" customWidth="true" hidden="false" outlineLevel="0" max="3046" min="3046" style="129" width="8.71"/>
    <col collapsed="false" customWidth="true" hidden="false" outlineLevel="0" max="3047" min="3047" style="129" width="6.57"/>
    <col collapsed="false" customWidth="true" hidden="true" outlineLevel="0" max="3051" min="3048" style="129" width="11.23"/>
    <col collapsed="false" customWidth="true" hidden="false" outlineLevel="0" max="3052" min="3052" style="129" width="6.29"/>
    <col collapsed="false" customWidth="true" hidden="false" outlineLevel="0" max="3053" min="3053" style="129" width="7.29"/>
    <col collapsed="false" customWidth="false" hidden="false" outlineLevel="0" max="3201" min="3054" style="129" width="8"/>
    <col collapsed="false" customWidth="true" hidden="false" outlineLevel="0" max="3202" min="3202" style="129" width="23.29"/>
    <col collapsed="false" customWidth="true" hidden="false" outlineLevel="0" max="3203" min="3203" style="129" width="7.71"/>
    <col collapsed="false" customWidth="true" hidden="false" outlineLevel="0" max="3204" min="3204" style="129" width="2.57"/>
    <col collapsed="false" customWidth="true" hidden="false" outlineLevel="0" max="3205" min="3205" style="129" width="8.71"/>
    <col collapsed="false" customWidth="true" hidden="false" outlineLevel="0" max="3206" min="3206" style="129" width="7.57"/>
    <col collapsed="false" customWidth="true" hidden="true" outlineLevel="0" max="3210" min="3207" style="129" width="11.23"/>
    <col collapsed="false" customWidth="true" hidden="false" outlineLevel="0" max="3211" min="3211" style="129" width="8.43"/>
    <col collapsed="false" customWidth="true" hidden="false" outlineLevel="0" max="3212" min="3212" style="129" width="7.57"/>
    <col collapsed="false" customWidth="true" hidden="false" outlineLevel="0" max="3213" min="3213" style="129" width="8.71"/>
    <col collapsed="false" customWidth="true" hidden="false" outlineLevel="0" max="3214" min="3214" style="129" width="7.57"/>
    <col collapsed="false" customWidth="true" hidden="true" outlineLevel="0" max="3218" min="3215" style="129" width="11.23"/>
    <col collapsed="false" customWidth="true" hidden="false" outlineLevel="0" max="3219" min="3219" style="129" width="8.43"/>
    <col collapsed="false" customWidth="true" hidden="false" outlineLevel="0" max="3220" min="3220" style="129" width="7.57"/>
    <col collapsed="false" customWidth="true" hidden="false" outlineLevel="0" max="3221" min="3221" style="129" width="8.71"/>
    <col collapsed="false" customWidth="true" hidden="false" outlineLevel="0" max="3222" min="3222" style="129" width="7.57"/>
    <col collapsed="false" customWidth="true" hidden="true" outlineLevel="0" max="3226" min="3223" style="129" width="11.23"/>
    <col collapsed="false" customWidth="true" hidden="false" outlineLevel="0" max="3227" min="3227" style="129" width="7.57"/>
    <col collapsed="false" customWidth="true" hidden="false" outlineLevel="0" max="3228" min="3228" style="129" width="7.43"/>
    <col collapsed="false" customWidth="true" hidden="false" outlineLevel="0" max="3229" min="3229" style="129" width="8.71"/>
    <col collapsed="false" customWidth="true" hidden="false" outlineLevel="0" max="3230" min="3230" style="129" width="7.57"/>
    <col collapsed="false" customWidth="true" hidden="true" outlineLevel="0" max="3234" min="3231" style="129" width="11.23"/>
    <col collapsed="false" customWidth="true" hidden="false" outlineLevel="0" max="3236" min="3235" style="129" width="7.57"/>
    <col collapsed="false" customWidth="true" hidden="true" outlineLevel="0" max="3248" min="3237" style="129" width="11.23"/>
    <col collapsed="false" customWidth="true" hidden="false" outlineLevel="0" max="3249" min="3249" style="129" width="8.71"/>
    <col collapsed="false" customWidth="true" hidden="false" outlineLevel="0" max="3250" min="3250" style="129" width="7.57"/>
    <col collapsed="false" customWidth="true" hidden="true" outlineLevel="0" max="3254" min="3251" style="129" width="11.23"/>
    <col collapsed="false" customWidth="true" hidden="false" outlineLevel="0" max="3256" min="3255" style="129" width="7.57"/>
    <col collapsed="false" customWidth="true" hidden="false" outlineLevel="0" max="3257" min="3257" style="129" width="8.71"/>
    <col collapsed="false" customWidth="true" hidden="false" outlineLevel="0" max="3258" min="3258" style="129" width="7.57"/>
    <col collapsed="false" customWidth="true" hidden="true" outlineLevel="0" max="3262" min="3259" style="129" width="11.23"/>
    <col collapsed="false" customWidth="true" hidden="false" outlineLevel="0" max="3264" min="3263" style="129" width="7.57"/>
    <col collapsed="false" customWidth="true" hidden="false" outlineLevel="0" max="3265" min="3265" style="129" width="0.71"/>
    <col collapsed="false" customWidth="true" hidden="false" outlineLevel="0" max="3266" min="3266" style="129" width="23.43"/>
    <col collapsed="false" customWidth="true" hidden="false" outlineLevel="0" max="3267" min="3267" style="129" width="7.71"/>
    <col collapsed="false" customWidth="true" hidden="false" outlineLevel="0" max="3268" min="3268" style="129" width="12.43"/>
    <col collapsed="false" customWidth="true" hidden="false" outlineLevel="0" max="3275" min="3269" style="129" width="9.71"/>
    <col collapsed="false" customWidth="true" hidden="false" outlineLevel="0" max="3276" min="3276" style="129" width="11.29"/>
    <col collapsed="false" customWidth="true" hidden="false" outlineLevel="0" max="3277" min="3277" style="129" width="8.71"/>
    <col collapsed="false" customWidth="true" hidden="false" outlineLevel="0" max="3278" min="3278" style="129" width="12.71"/>
    <col collapsed="false" customWidth="true" hidden="false" outlineLevel="0" max="3279" min="3279" style="129" width="0.57"/>
    <col collapsed="false" customWidth="true" hidden="false" outlineLevel="0" max="3280" min="3280" style="129" width="8.71"/>
    <col collapsed="false" customWidth="true" hidden="false" outlineLevel="0" max="3281" min="3281" style="129" width="6.57"/>
    <col collapsed="false" customWidth="true" hidden="true" outlineLevel="0" max="3282" min="3282" style="129" width="11.23"/>
    <col collapsed="false" customWidth="true" hidden="false" outlineLevel="0" max="3284" min="3283" style="129" width="7.57"/>
    <col collapsed="false" customWidth="true" hidden="false" outlineLevel="0" max="3285" min="3285" style="129" width="1.29"/>
    <col collapsed="false" customWidth="true" hidden="false" outlineLevel="0" max="3286" min="3286" style="129" width="9.57"/>
    <col collapsed="false" customWidth="true" hidden="false" outlineLevel="0" max="3287" min="3287" style="129" width="6.57"/>
    <col collapsed="false" customWidth="true" hidden="true" outlineLevel="0" max="3291" min="3288" style="129" width="11.23"/>
    <col collapsed="false" customWidth="true" hidden="false" outlineLevel="0" max="3292" min="3292" style="129" width="6.29"/>
    <col collapsed="false" customWidth="true" hidden="false" outlineLevel="0" max="3293" min="3293" style="129" width="7.29"/>
    <col collapsed="false" customWidth="true" hidden="false" outlineLevel="0" max="3294" min="3294" style="129" width="8.71"/>
    <col collapsed="false" customWidth="true" hidden="false" outlineLevel="0" max="3295" min="3295" style="129" width="6.57"/>
    <col collapsed="false" customWidth="true" hidden="true" outlineLevel="0" max="3299" min="3296" style="129" width="11.23"/>
    <col collapsed="false" customWidth="true" hidden="false" outlineLevel="0" max="3300" min="3300" style="129" width="6.29"/>
    <col collapsed="false" customWidth="true" hidden="false" outlineLevel="0" max="3301" min="3301" style="129" width="7.29"/>
    <col collapsed="false" customWidth="true" hidden="false" outlineLevel="0" max="3302" min="3302" style="129" width="8.71"/>
    <col collapsed="false" customWidth="true" hidden="false" outlineLevel="0" max="3303" min="3303" style="129" width="6.57"/>
    <col collapsed="false" customWidth="true" hidden="true" outlineLevel="0" max="3307" min="3304" style="129" width="11.23"/>
    <col collapsed="false" customWidth="true" hidden="false" outlineLevel="0" max="3308" min="3308" style="129" width="6.29"/>
    <col collapsed="false" customWidth="true" hidden="false" outlineLevel="0" max="3309" min="3309" style="129" width="7.29"/>
    <col collapsed="false" customWidth="false" hidden="false" outlineLevel="0" max="3457" min="3310" style="129" width="8"/>
    <col collapsed="false" customWidth="true" hidden="false" outlineLevel="0" max="3458" min="3458" style="129" width="23.29"/>
    <col collapsed="false" customWidth="true" hidden="false" outlineLevel="0" max="3459" min="3459" style="129" width="7.71"/>
    <col collapsed="false" customWidth="true" hidden="false" outlineLevel="0" max="3460" min="3460" style="129" width="2.57"/>
    <col collapsed="false" customWidth="true" hidden="false" outlineLevel="0" max="3461" min="3461" style="129" width="8.71"/>
    <col collapsed="false" customWidth="true" hidden="false" outlineLevel="0" max="3462" min="3462" style="129" width="7.57"/>
    <col collapsed="false" customWidth="true" hidden="true" outlineLevel="0" max="3466" min="3463" style="129" width="11.23"/>
    <col collapsed="false" customWidth="true" hidden="false" outlineLevel="0" max="3467" min="3467" style="129" width="8.43"/>
    <col collapsed="false" customWidth="true" hidden="false" outlineLevel="0" max="3468" min="3468" style="129" width="7.57"/>
    <col collapsed="false" customWidth="true" hidden="false" outlineLevel="0" max="3469" min="3469" style="129" width="8.71"/>
    <col collapsed="false" customWidth="true" hidden="false" outlineLevel="0" max="3470" min="3470" style="129" width="7.57"/>
    <col collapsed="false" customWidth="true" hidden="true" outlineLevel="0" max="3474" min="3471" style="129" width="11.23"/>
    <col collapsed="false" customWidth="true" hidden="false" outlineLevel="0" max="3475" min="3475" style="129" width="8.43"/>
    <col collapsed="false" customWidth="true" hidden="false" outlineLevel="0" max="3476" min="3476" style="129" width="7.57"/>
    <col collapsed="false" customWidth="true" hidden="false" outlineLevel="0" max="3477" min="3477" style="129" width="8.71"/>
    <col collapsed="false" customWidth="true" hidden="false" outlineLevel="0" max="3478" min="3478" style="129" width="7.57"/>
    <col collapsed="false" customWidth="true" hidden="true" outlineLevel="0" max="3482" min="3479" style="129" width="11.23"/>
    <col collapsed="false" customWidth="true" hidden="false" outlineLevel="0" max="3483" min="3483" style="129" width="7.57"/>
    <col collapsed="false" customWidth="true" hidden="false" outlineLevel="0" max="3484" min="3484" style="129" width="7.43"/>
    <col collapsed="false" customWidth="true" hidden="false" outlineLevel="0" max="3485" min="3485" style="129" width="8.71"/>
    <col collapsed="false" customWidth="true" hidden="false" outlineLevel="0" max="3486" min="3486" style="129" width="7.57"/>
    <col collapsed="false" customWidth="true" hidden="true" outlineLevel="0" max="3490" min="3487" style="129" width="11.23"/>
    <col collapsed="false" customWidth="true" hidden="false" outlineLevel="0" max="3492" min="3491" style="129" width="7.57"/>
    <col collapsed="false" customWidth="true" hidden="true" outlineLevel="0" max="3504" min="3493" style="129" width="11.23"/>
    <col collapsed="false" customWidth="true" hidden="false" outlineLevel="0" max="3505" min="3505" style="129" width="8.71"/>
    <col collapsed="false" customWidth="true" hidden="false" outlineLevel="0" max="3506" min="3506" style="129" width="7.57"/>
    <col collapsed="false" customWidth="true" hidden="true" outlineLevel="0" max="3510" min="3507" style="129" width="11.23"/>
    <col collapsed="false" customWidth="true" hidden="false" outlineLevel="0" max="3512" min="3511" style="129" width="7.57"/>
    <col collapsed="false" customWidth="true" hidden="false" outlineLevel="0" max="3513" min="3513" style="129" width="8.71"/>
    <col collapsed="false" customWidth="true" hidden="false" outlineLevel="0" max="3514" min="3514" style="129" width="7.57"/>
    <col collapsed="false" customWidth="true" hidden="true" outlineLevel="0" max="3518" min="3515" style="129" width="11.23"/>
    <col collapsed="false" customWidth="true" hidden="false" outlineLevel="0" max="3520" min="3519" style="129" width="7.57"/>
    <col collapsed="false" customWidth="true" hidden="false" outlineLevel="0" max="3521" min="3521" style="129" width="0.71"/>
    <col collapsed="false" customWidth="true" hidden="false" outlineLevel="0" max="3522" min="3522" style="129" width="23.43"/>
    <col collapsed="false" customWidth="true" hidden="false" outlineLevel="0" max="3523" min="3523" style="129" width="7.71"/>
    <col collapsed="false" customWidth="true" hidden="false" outlineLevel="0" max="3524" min="3524" style="129" width="12.43"/>
    <col collapsed="false" customWidth="true" hidden="false" outlineLevel="0" max="3531" min="3525" style="129" width="9.71"/>
    <col collapsed="false" customWidth="true" hidden="false" outlineLevel="0" max="3532" min="3532" style="129" width="11.29"/>
    <col collapsed="false" customWidth="true" hidden="false" outlineLevel="0" max="3533" min="3533" style="129" width="8.71"/>
    <col collapsed="false" customWidth="true" hidden="false" outlineLevel="0" max="3534" min="3534" style="129" width="12.71"/>
    <col collapsed="false" customWidth="true" hidden="false" outlineLevel="0" max="3535" min="3535" style="129" width="0.57"/>
    <col collapsed="false" customWidth="true" hidden="false" outlineLevel="0" max="3536" min="3536" style="129" width="8.71"/>
    <col collapsed="false" customWidth="true" hidden="false" outlineLevel="0" max="3537" min="3537" style="129" width="6.57"/>
    <col collapsed="false" customWidth="true" hidden="true" outlineLevel="0" max="3538" min="3538" style="129" width="11.23"/>
    <col collapsed="false" customWidth="true" hidden="false" outlineLevel="0" max="3540" min="3539" style="129" width="7.57"/>
    <col collapsed="false" customWidth="true" hidden="false" outlineLevel="0" max="3541" min="3541" style="129" width="1.29"/>
    <col collapsed="false" customWidth="true" hidden="false" outlineLevel="0" max="3542" min="3542" style="129" width="9.57"/>
    <col collapsed="false" customWidth="true" hidden="false" outlineLevel="0" max="3543" min="3543" style="129" width="6.57"/>
    <col collapsed="false" customWidth="true" hidden="true" outlineLevel="0" max="3547" min="3544" style="129" width="11.23"/>
    <col collapsed="false" customWidth="true" hidden="false" outlineLevel="0" max="3548" min="3548" style="129" width="6.29"/>
    <col collapsed="false" customWidth="true" hidden="false" outlineLevel="0" max="3549" min="3549" style="129" width="7.29"/>
    <col collapsed="false" customWidth="true" hidden="false" outlineLevel="0" max="3550" min="3550" style="129" width="8.71"/>
    <col collapsed="false" customWidth="true" hidden="false" outlineLevel="0" max="3551" min="3551" style="129" width="6.57"/>
    <col collapsed="false" customWidth="true" hidden="true" outlineLevel="0" max="3555" min="3552" style="129" width="11.23"/>
    <col collapsed="false" customWidth="true" hidden="false" outlineLevel="0" max="3556" min="3556" style="129" width="6.29"/>
    <col collapsed="false" customWidth="true" hidden="false" outlineLevel="0" max="3557" min="3557" style="129" width="7.29"/>
    <col collapsed="false" customWidth="true" hidden="false" outlineLevel="0" max="3558" min="3558" style="129" width="8.71"/>
    <col collapsed="false" customWidth="true" hidden="false" outlineLevel="0" max="3559" min="3559" style="129" width="6.57"/>
    <col collapsed="false" customWidth="true" hidden="true" outlineLevel="0" max="3563" min="3560" style="129" width="11.23"/>
    <col collapsed="false" customWidth="true" hidden="false" outlineLevel="0" max="3564" min="3564" style="129" width="6.29"/>
    <col collapsed="false" customWidth="true" hidden="false" outlineLevel="0" max="3565" min="3565" style="129" width="7.29"/>
    <col collapsed="false" customWidth="false" hidden="false" outlineLevel="0" max="3713" min="3566" style="129" width="8"/>
    <col collapsed="false" customWidth="true" hidden="false" outlineLevel="0" max="3714" min="3714" style="129" width="23.29"/>
    <col collapsed="false" customWidth="true" hidden="false" outlineLevel="0" max="3715" min="3715" style="129" width="7.71"/>
    <col collapsed="false" customWidth="true" hidden="false" outlineLevel="0" max="3716" min="3716" style="129" width="2.57"/>
    <col collapsed="false" customWidth="true" hidden="false" outlineLevel="0" max="3717" min="3717" style="129" width="8.71"/>
    <col collapsed="false" customWidth="true" hidden="false" outlineLevel="0" max="3718" min="3718" style="129" width="7.57"/>
    <col collapsed="false" customWidth="true" hidden="true" outlineLevel="0" max="3722" min="3719" style="129" width="11.23"/>
    <col collapsed="false" customWidth="true" hidden="false" outlineLevel="0" max="3723" min="3723" style="129" width="8.43"/>
    <col collapsed="false" customWidth="true" hidden="false" outlineLevel="0" max="3724" min="3724" style="129" width="7.57"/>
    <col collapsed="false" customWidth="true" hidden="false" outlineLevel="0" max="3725" min="3725" style="129" width="8.71"/>
    <col collapsed="false" customWidth="true" hidden="false" outlineLevel="0" max="3726" min="3726" style="129" width="7.57"/>
    <col collapsed="false" customWidth="true" hidden="true" outlineLevel="0" max="3730" min="3727" style="129" width="11.23"/>
    <col collapsed="false" customWidth="true" hidden="false" outlineLevel="0" max="3731" min="3731" style="129" width="8.43"/>
    <col collapsed="false" customWidth="true" hidden="false" outlineLevel="0" max="3732" min="3732" style="129" width="7.57"/>
    <col collapsed="false" customWidth="true" hidden="false" outlineLevel="0" max="3733" min="3733" style="129" width="8.71"/>
    <col collapsed="false" customWidth="true" hidden="false" outlineLevel="0" max="3734" min="3734" style="129" width="7.57"/>
    <col collapsed="false" customWidth="true" hidden="true" outlineLevel="0" max="3738" min="3735" style="129" width="11.23"/>
    <col collapsed="false" customWidth="true" hidden="false" outlineLevel="0" max="3739" min="3739" style="129" width="7.57"/>
    <col collapsed="false" customWidth="true" hidden="false" outlineLevel="0" max="3740" min="3740" style="129" width="7.43"/>
    <col collapsed="false" customWidth="true" hidden="false" outlineLevel="0" max="3741" min="3741" style="129" width="8.71"/>
    <col collapsed="false" customWidth="true" hidden="false" outlineLevel="0" max="3742" min="3742" style="129" width="7.57"/>
    <col collapsed="false" customWidth="true" hidden="true" outlineLevel="0" max="3746" min="3743" style="129" width="11.23"/>
    <col collapsed="false" customWidth="true" hidden="false" outlineLevel="0" max="3748" min="3747" style="129" width="7.57"/>
    <col collapsed="false" customWidth="true" hidden="true" outlineLevel="0" max="3760" min="3749" style="129" width="11.23"/>
    <col collapsed="false" customWidth="true" hidden="false" outlineLevel="0" max="3761" min="3761" style="129" width="8.71"/>
    <col collapsed="false" customWidth="true" hidden="false" outlineLevel="0" max="3762" min="3762" style="129" width="7.57"/>
    <col collapsed="false" customWidth="true" hidden="true" outlineLevel="0" max="3766" min="3763" style="129" width="11.23"/>
    <col collapsed="false" customWidth="true" hidden="false" outlineLevel="0" max="3768" min="3767" style="129" width="7.57"/>
    <col collapsed="false" customWidth="true" hidden="false" outlineLevel="0" max="3769" min="3769" style="129" width="8.71"/>
    <col collapsed="false" customWidth="true" hidden="false" outlineLevel="0" max="3770" min="3770" style="129" width="7.57"/>
    <col collapsed="false" customWidth="true" hidden="true" outlineLevel="0" max="3774" min="3771" style="129" width="11.23"/>
    <col collapsed="false" customWidth="true" hidden="false" outlineLevel="0" max="3776" min="3775" style="129" width="7.57"/>
    <col collapsed="false" customWidth="true" hidden="false" outlineLevel="0" max="3777" min="3777" style="129" width="0.71"/>
    <col collapsed="false" customWidth="true" hidden="false" outlineLevel="0" max="3778" min="3778" style="129" width="23.43"/>
    <col collapsed="false" customWidth="true" hidden="false" outlineLevel="0" max="3779" min="3779" style="129" width="7.71"/>
    <col collapsed="false" customWidth="true" hidden="false" outlineLevel="0" max="3780" min="3780" style="129" width="12.43"/>
    <col collapsed="false" customWidth="true" hidden="false" outlineLevel="0" max="3787" min="3781" style="129" width="9.71"/>
    <col collapsed="false" customWidth="true" hidden="false" outlineLevel="0" max="3788" min="3788" style="129" width="11.29"/>
    <col collapsed="false" customWidth="true" hidden="false" outlineLevel="0" max="3789" min="3789" style="129" width="8.71"/>
    <col collapsed="false" customWidth="true" hidden="false" outlineLevel="0" max="3790" min="3790" style="129" width="12.71"/>
    <col collapsed="false" customWidth="true" hidden="false" outlineLevel="0" max="3791" min="3791" style="129" width="0.57"/>
    <col collapsed="false" customWidth="true" hidden="false" outlineLevel="0" max="3792" min="3792" style="129" width="8.71"/>
    <col collapsed="false" customWidth="true" hidden="false" outlineLevel="0" max="3793" min="3793" style="129" width="6.57"/>
    <col collapsed="false" customWidth="true" hidden="true" outlineLevel="0" max="3794" min="3794" style="129" width="11.23"/>
    <col collapsed="false" customWidth="true" hidden="false" outlineLevel="0" max="3796" min="3795" style="129" width="7.57"/>
    <col collapsed="false" customWidth="true" hidden="false" outlineLevel="0" max="3797" min="3797" style="129" width="1.29"/>
    <col collapsed="false" customWidth="true" hidden="false" outlineLevel="0" max="3798" min="3798" style="129" width="9.57"/>
    <col collapsed="false" customWidth="true" hidden="false" outlineLevel="0" max="3799" min="3799" style="129" width="6.57"/>
    <col collapsed="false" customWidth="true" hidden="true" outlineLevel="0" max="3803" min="3800" style="129" width="11.23"/>
    <col collapsed="false" customWidth="true" hidden="false" outlineLevel="0" max="3804" min="3804" style="129" width="6.29"/>
    <col collapsed="false" customWidth="true" hidden="false" outlineLevel="0" max="3805" min="3805" style="129" width="7.29"/>
    <col collapsed="false" customWidth="true" hidden="false" outlineLevel="0" max="3806" min="3806" style="129" width="8.71"/>
    <col collapsed="false" customWidth="true" hidden="false" outlineLevel="0" max="3807" min="3807" style="129" width="6.57"/>
    <col collapsed="false" customWidth="true" hidden="true" outlineLevel="0" max="3811" min="3808" style="129" width="11.23"/>
    <col collapsed="false" customWidth="true" hidden="false" outlineLevel="0" max="3812" min="3812" style="129" width="6.29"/>
    <col collapsed="false" customWidth="true" hidden="false" outlineLevel="0" max="3813" min="3813" style="129" width="7.29"/>
    <col collapsed="false" customWidth="true" hidden="false" outlineLevel="0" max="3814" min="3814" style="129" width="8.71"/>
    <col collapsed="false" customWidth="true" hidden="false" outlineLevel="0" max="3815" min="3815" style="129" width="6.57"/>
    <col collapsed="false" customWidth="true" hidden="true" outlineLevel="0" max="3819" min="3816" style="129" width="11.23"/>
    <col collapsed="false" customWidth="true" hidden="false" outlineLevel="0" max="3820" min="3820" style="129" width="6.29"/>
    <col collapsed="false" customWidth="true" hidden="false" outlineLevel="0" max="3821" min="3821" style="129" width="7.29"/>
    <col collapsed="false" customWidth="false" hidden="false" outlineLevel="0" max="3969" min="3822" style="129" width="8"/>
    <col collapsed="false" customWidth="true" hidden="false" outlineLevel="0" max="3970" min="3970" style="129" width="23.29"/>
    <col collapsed="false" customWidth="true" hidden="false" outlineLevel="0" max="3971" min="3971" style="129" width="7.71"/>
    <col collapsed="false" customWidth="true" hidden="false" outlineLevel="0" max="3972" min="3972" style="129" width="2.57"/>
    <col collapsed="false" customWidth="true" hidden="false" outlineLevel="0" max="3973" min="3973" style="129" width="8.71"/>
    <col collapsed="false" customWidth="true" hidden="false" outlineLevel="0" max="3974" min="3974" style="129" width="7.57"/>
    <col collapsed="false" customWidth="true" hidden="true" outlineLevel="0" max="3978" min="3975" style="129" width="11.23"/>
    <col collapsed="false" customWidth="true" hidden="false" outlineLevel="0" max="3979" min="3979" style="129" width="8.43"/>
    <col collapsed="false" customWidth="true" hidden="false" outlineLevel="0" max="3980" min="3980" style="129" width="7.57"/>
    <col collapsed="false" customWidth="true" hidden="false" outlineLevel="0" max="3981" min="3981" style="129" width="8.71"/>
    <col collapsed="false" customWidth="true" hidden="false" outlineLevel="0" max="3982" min="3982" style="129" width="7.57"/>
    <col collapsed="false" customWidth="true" hidden="true" outlineLevel="0" max="3986" min="3983" style="129" width="11.23"/>
    <col collapsed="false" customWidth="true" hidden="false" outlineLevel="0" max="3987" min="3987" style="129" width="8.43"/>
    <col collapsed="false" customWidth="true" hidden="false" outlineLevel="0" max="3988" min="3988" style="129" width="7.57"/>
    <col collapsed="false" customWidth="true" hidden="false" outlineLevel="0" max="3989" min="3989" style="129" width="8.71"/>
    <col collapsed="false" customWidth="true" hidden="false" outlineLevel="0" max="3990" min="3990" style="129" width="7.57"/>
    <col collapsed="false" customWidth="true" hidden="true" outlineLevel="0" max="3994" min="3991" style="129" width="11.23"/>
    <col collapsed="false" customWidth="true" hidden="false" outlineLevel="0" max="3995" min="3995" style="129" width="7.57"/>
    <col collapsed="false" customWidth="true" hidden="false" outlineLevel="0" max="3996" min="3996" style="129" width="7.43"/>
    <col collapsed="false" customWidth="true" hidden="false" outlineLevel="0" max="3997" min="3997" style="129" width="8.71"/>
    <col collapsed="false" customWidth="true" hidden="false" outlineLevel="0" max="3998" min="3998" style="129" width="7.57"/>
    <col collapsed="false" customWidth="true" hidden="true" outlineLevel="0" max="4002" min="3999" style="129" width="11.23"/>
    <col collapsed="false" customWidth="true" hidden="false" outlineLevel="0" max="4004" min="4003" style="129" width="7.57"/>
    <col collapsed="false" customWidth="true" hidden="true" outlineLevel="0" max="4016" min="4005" style="129" width="11.23"/>
    <col collapsed="false" customWidth="true" hidden="false" outlineLevel="0" max="4017" min="4017" style="129" width="8.71"/>
    <col collapsed="false" customWidth="true" hidden="false" outlineLevel="0" max="4018" min="4018" style="129" width="7.57"/>
    <col collapsed="false" customWidth="true" hidden="true" outlineLevel="0" max="4022" min="4019" style="129" width="11.23"/>
    <col collapsed="false" customWidth="true" hidden="false" outlineLevel="0" max="4024" min="4023" style="129" width="7.57"/>
    <col collapsed="false" customWidth="true" hidden="false" outlineLevel="0" max="4025" min="4025" style="129" width="8.71"/>
    <col collapsed="false" customWidth="true" hidden="false" outlineLevel="0" max="4026" min="4026" style="129" width="7.57"/>
    <col collapsed="false" customWidth="true" hidden="true" outlineLevel="0" max="4030" min="4027" style="129" width="11.23"/>
    <col collapsed="false" customWidth="true" hidden="false" outlineLevel="0" max="4032" min="4031" style="129" width="7.57"/>
    <col collapsed="false" customWidth="true" hidden="false" outlineLevel="0" max="4033" min="4033" style="129" width="0.71"/>
    <col collapsed="false" customWidth="true" hidden="false" outlineLevel="0" max="4034" min="4034" style="129" width="23.43"/>
    <col collapsed="false" customWidth="true" hidden="false" outlineLevel="0" max="4035" min="4035" style="129" width="7.71"/>
    <col collapsed="false" customWidth="true" hidden="false" outlineLevel="0" max="4036" min="4036" style="129" width="12.43"/>
    <col collapsed="false" customWidth="true" hidden="false" outlineLevel="0" max="4043" min="4037" style="129" width="9.71"/>
    <col collapsed="false" customWidth="true" hidden="false" outlineLevel="0" max="4044" min="4044" style="129" width="11.29"/>
    <col collapsed="false" customWidth="true" hidden="false" outlineLevel="0" max="4045" min="4045" style="129" width="8.71"/>
    <col collapsed="false" customWidth="true" hidden="false" outlineLevel="0" max="4046" min="4046" style="129" width="12.71"/>
    <col collapsed="false" customWidth="true" hidden="false" outlineLevel="0" max="4047" min="4047" style="129" width="0.57"/>
    <col collapsed="false" customWidth="true" hidden="false" outlineLevel="0" max="4048" min="4048" style="129" width="8.71"/>
    <col collapsed="false" customWidth="true" hidden="false" outlineLevel="0" max="4049" min="4049" style="129" width="6.57"/>
    <col collapsed="false" customWidth="true" hidden="true" outlineLevel="0" max="4050" min="4050" style="129" width="11.23"/>
    <col collapsed="false" customWidth="true" hidden="false" outlineLevel="0" max="4052" min="4051" style="129" width="7.57"/>
    <col collapsed="false" customWidth="true" hidden="false" outlineLevel="0" max="4053" min="4053" style="129" width="1.29"/>
    <col collapsed="false" customWidth="true" hidden="false" outlineLevel="0" max="4054" min="4054" style="129" width="9.57"/>
    <col collapsed="false" customWidth="true" hidden="false" outlineLevel="0" max="4055" min="4055" style="129" width="6.57"/>
    <col collapsed="false" customWidth="true" hidden="true" outlineLevel="0" max="4059" min="4056" style="129" width="11.23"/>
    <col collapsed="false" customWidth="true" hidden="false" outlineLevel="0" max="4060" min="4060" style="129" width="6.29"/>
    <col collapsed="false" customWidth="true" hidden="false" outlineLevel="0" max="4061" min="4061" style="129" width="7.29"/>
    <col collapsed="false" customWidth="true" hidden="false" outlineLevel="0" max="4062" min="4062" style="129" width="8.71"/>
    <col collapsed="false" customWidth="true" hidden="false" outlineLevel="0" max="4063" min="4063" style="129" width="6.57"/>
    <col collapsed="false" customWidth="true" hidden="true" outlineLevel="0" max="4067" min="4064" style="129" width="11.23"/>
    <col collapsed="false" customWidth="true" hidden="false" outlineLevel="0" max="4068" min="4068" style="129" width="6.29"/>
    <col collapsed="false" customWidth="true" hidden="false" outlineLevel="0" max="4069" min="4069" style="129" width="7.29"/>
    <col collapsed="false" customWidth="true" hidden="false" outlineLevel="0" max="4070" min="4070" style="129" width="8.71"/>
    <col collapsed="false" customWidth="true" hidden="false" outlineLevel="0" max="4071" min="4071" style="129" width="6.57"/>
    <col collapsed="false" customWidth="true" hidden="true" outlineLevel="0" max="4075" min="4072" style="129" width="11.23"/>
    <col collapsed="false" customWidth="true" hidden="false" outlineLevel="0" max="4076" min="4076" style="129" width="6.29"/>
    <col collapsed="false" customWidth="true" hidden="false" outlineLevel="0" max="4077" min="4077" style="129" width="7.29"/>
    <col collapsed="false" customWidth="false" hidden="false" outlineLevel="0" max="4225" min="4078" style="129" width="8"/>
    <col collapsed="false" customWidth="true" hidden="false" outlineLevel="0" max="4226" min="4226" style="129" width="23.29"/>
    <col collapsed="false" customWidth="true" hidden="false" outlineLevel="0" max="4227" min="4227" style="129" width="7.71"/>
    <col collapsed="false" customWidth="true" hidden="false" outlineLevel="0" max="4228" min="4228" style="129" width="2.57"/>
    <col collapsed="false" customWidth="true" hidden="false" outlineLevel="0" max="4229" min="4229" style="129" width="8.71"/>
    <col collapsed="false" customWidth="true" hidden="false" outlineLevel="0" max="4230" min="4230" style="129" width="7.57"/>
    <col collapsed="false" customWidth="true" hidden="true" outlineLevel="0" max="4234" min="4231" style="129" width="11.23"/>
    <col collapsed="false" customWidth="true" hidden="false" outlineLevel="0" max="4235" min="4235" style="129" width="8.43"/>
    <col collapsed="false" customWidth="true" hidden="false" outlineLevel="0" max="4236" min="4236" style="129" width="7.57"/>
    <col collapsed="false" customWidth="true" hidden="false" outlineLevel="0" max="4237" min="4237" style="129" width="8.71"/>
    <col collapsed="false" customWidth="true" hidden="false" outlineLevel="0" max="4238" min="4238" style="129" width="7.57"/>
    <col collapsed="false" customWidth="true" hidden="true" outlineLevel="0" max="4242" min="4239" style="129" width="11.23"/>
    <col collapsed="false" customWidth="true" hidden="false" outlineLevel="0" max="4243" min="4243" style="129" width="8.43"/>
    <col collapsed="false" customWidth="true" hidden="false" outlineLevel="0" max="4244" min="4244" style="129" width="7.57"/>
    <col collapsed="false" customWidth="true" hidden="false" outlineLevel="0" max="4245" min="4245" style="129" width="8.71"/>
    <col collapsed="false" customWidth="true" hidden="false" outlineLevel="0" max="4246" min="4246" style="129" width="7.57"/>
    <col collapsed="false" customWidth="true" hidden="true" outlineLevel="0" max="4250" min="4247" style="129" width="11.23"/>
    <col collapsed="false" customWidth="true" hidden="false" outlineLevel="0" max="4251" min="4251" style="129" width="7.57"/>
    <col collapsed="false" customWidth="true" hidden="false" outlineLevel="0" max="4252" min="4252" style="129" width="7.43"/>
    <col collapsed="false" customWidth="true" hidden="false" outlineLevel="0" max="4253" min="4253" style="129" width="8.71"/>
    <col collapsed="false" customWidth="true" hidden="false" outlineLevel="0" max="4254" min="4254" style="129" width="7.57"/>
    <col collapsed="false" customWidth="true" hidden="true" outlineLevel="0" max="4258" min="4255" style="129" width="11.23"/>
    <col collapsed="false" customWidth="true" hidden="false" outlineLevel="0" max="4260" min="4259" style="129" width="7.57"/>
    <col collapsed="false" customWidth="true" hidden="true" outlineLevel="0" max="4272" min="4261" style="129" width="11.23"/>
    <col collapsed="false" customWidth="true" hidden="false" outlineLevel="0" max="4273" min="4273" style="129" width="8.71"/>
    <col collapsed="false" customWidth="true" hidden="false" outlineLevel="0" max="4274" min="4274" style="129" width="7.57"/>
    <col collapsed="false" customWidth="true" hidden="true" outlineLevel="0" max="4278" min="4275" style="129" width="11.23"/>
    <col collapsed="false" customWidth="true" hidden="false" outlineLevel="0" max="4280" min="4279" style="129" width="7.57"/>
    <col collapsed="false" customWidth="true" hidden="false" outlineLevel="0" max="4281" min="4281" style="129" width="8.71"/>
    <col collapsed="false" customWidth="true" hidden="false" outlineLevel="0" max="4282" min="4282" style="129" width="7.57"/>
    <col collapsed="false" customWidth="true" hidden="true" outlineLevel="0" max="4286" min="4283" style="129" width="11.23"/>
    <col collapsed="false" customWidth="true" hidden="false" outlineLevel="0" max="4288" min="4287" style="129" width="7.57"/>
    <col collapsed="false" customWidth="true" hidden="false" outlineLevel="0" max="4289" min="4289" style="129" width="0.71"/>
    <col collapsed="false" customWidth="true" hidden="false" outlineLevel="0" max="4290" min="4290" style="129" width="23.43"/>
    <col collapsed="false" customWidth="true" hidden="false" outlineLevel="0" max="4291" min="4291" style="129" width="7.71"/>
    <col collapsed="false" customWidth="true" hidden="false" outlineLevel="0" max="4292" min="4292" style="129" width="12.43"/>
    <col collapsed="false" customWidth="true" hidden="false" outlineLevel="0" max="4299" min="4293" style="129" width="9.71"/>
    <col collapsed="false" customWidth="true" hidden="false" outlineLevel="0" max="4300" min="4300" style="129" width="11.29"/>
    <col collapsed="false" customWidth="true" hidden="false" outlineLevel="0" max="4301" min="4301" style="129" width="8.71"/>
    <col collapsed="false" customWidth="true" hidden="false" outlineLevel="0" max="4302" min="4302" style="129" width="12.71"/>
    <col collapsed="false" customWidth="true" hidden="false" outlineLevel="0" max="4303" min="4303" style="129" width="0.57"/>
    <col collapsed="false" customWidth="true" hidden="false" outlineLevel="0" max="4304" min="4304" style="129" width="8.71"/>
    <col collapsed="false" customWidth="true" hidden="false" outlineLevel="0" max="4305" min="4305" style="129" width="6.57"/>
    <col collapsed="false" customWidth="true" hidden="true" outlineLevel="0" max="4306" min="4306" style="129" width="11.23"/>
    <col collapsed="false" customWidth="true" hidden="false" outlineLevel="0" max="4308" min="4307" style="129" width="7.57"/>
    <col collapsed="false" customWidth="true" hidden="false" outlineLevel="0" max="4309" min="4309" style="129" width="1.29"/>
    <col collapsed="false" customWidth="true" hidden="false" outlineLevel="0" max="4310" min="4310" style="129" width="9.57"/>
    <col collapsed="false" customWidth="true" hidden="false" outlineLevel="0" max="4311" min="4311" style="129" width="6.57"/>
    <col collapsed="false" customWidth="true" hidden="true" outlineLevel="0" max="4315" min="4312" style="129" width="11.23"/>
    <col collapsed="false" customWidth="true" hidden="false" outlineLevel="0" max="4316" min="4316" style="129" width="6.29"/>
    <col collapsed="false" customWidth="true" hidden="false" outlineLevel="0" max="4317" min="4317" style="129" width="7.29"/>
    <col collapsed="false" customWidth="true" hidden="false" outlineLevel="0" max="4318" min="4318" style="129" width="8.71"/>
    <col collapsed="false" customWidth="true" hidden="false" outlineLevel="0" max="4319" min="4319" style="129" width="6.57"/>
    <col collapsed="false" customWidth="true" hidden="true" outlineLevel="0" max="4323" min="4320" style="129" width="11.23"/>
    <col collapsed="false" customWidth="true" hidden="false" outlineLevel="0" max="4324" min="4324" style="129" width="6.29"/>
    <col collapsed="false" customWidth="true" hidden="false" outlineLevel="0" max="4325" min="4325" style="129" width="7.29"/>
    <col collapsed="false" customWidth="true" hidden="false" outlineLevel="0" max="4326" min="4326" style="129" width="8.71"/>
    <col collapsed="false" customWidth="true" hidden="false" outlineLevel="0" max="4327" min="4327" style="129" width="6.57"/>
    <col collapsed="false" customWidth="true" hidden="true" outlineLevel="0" max="4331" min="4328" style="129" width="11.23"/>
    <col collapsed="false" customWidth="true" hidden="false" outlineLevel="0" max="4332" min="4332" style="129" width="6.29"/>
    <col collapsed="false" customWidth="true" hidden="false" outlineLevel="0" max="4333" min="4333" style="129" width="7.29"/>
    <col collapsed="false" customWidth="false" hidden="false" outlineLevel="0" max="4481" min="4334" style="129" width="8"/>
    <col collapsed="false" customWidth="true" hidden="false" outlineLevel="0" max="4482" min="4482" style="129" width="23.29"/>
    <col collapsed="false" customWidth="true" hidden="false" outlineLevel="0" max="4483" min="4483" style="129" width="7.71"/>
    <col collapsed="false" customWidth="true" hidden="false" outlineLevel="0" max="4484" min="4484" style="129" width="2.57"/>
    <col collapsed="false" customWidth="true" hidden="false" outlineLevel="0" max="4485" min="4485" style="129" width="8.71"/>
    <col collapsed="false" customWidth="true" hidden="false" outlineLevel="0" max="4486" min="4486" style="129" width="7.57"/>
    <col collapsed="false" customWidth="true" hidden="true" outlineLevel="0" max="4490" min="4487" style="129" width="11.23"/>
    <col collapsed="false" customWidth="true" hidden="false" outlineLevel="0" max="4491" min="4491" style="129" width="8.43"/>
    <col collapsed="false" customWidth="true" hidden="false" outlineLevel="0" max="4492" min="4492" style="129" width="7.57"/>
    <col collapsed="false" customWidth="true" hidden="false" outlineLevel="0" max="4493" min="4493" style="129" width="8.71"/>
    <col collapsed="false" customWidth="true" hidden="false" outlineLevel="0" max="4494" min="4494" style="129" width="7.57"/>
    <col collapsed="false" customWidth="true" hidden="true" outlineLevel="0" max="4498" min="4495" style="129" width="11.23"/>
    <col collapsed="false" customWidth="true" hidden="false" outlineLevel="0" max="4499" min="4499" style="129" width="8.43"/>
    <col collapsed="false" customWidth="true" hidden="false" outlineLevel="0" max="4500" min="4500" style="129" width="7.57"/>
    <col collapsed="false" customWidth="true" hidden="false" outlineLevel="0" max="4501" min="4501" style="129" width="8.71"/>
    <col collapsed="false" customWidth="true" hidden="false" outlineLevel="0" max="4502" min="4502" style="129" width="7.57"/>
    <col collapsed="false" customWidth="true" hidden="true" outlineLevel="0" max="4506" min="4503" style="129" width="11.23"/>
    <col collapsed="false" customWidth="true" hidden="false" outlineLevel="0" max="4507" min="4507" style="129" width="7.57"/>
    <col collapsed="false" customWidth="true" hidden="false" outlineLevel="0" max="4508" min="4508" style="129" width="7.43"/>
    <col collapsed="false" customWidth="true" hidden="false" outlineLevel="0" max="4509" min="4509" style="129" width="8.71"/>
    <col collapsed="false" customWidth="true" hidden="false" outlineLevel="0" max="4510" min="4510" style="129" width="7.57"/>
    <col collapsed="false" customWidth="true" hidden="true" outlineLevel="0" max="4514" min="4511" style="129" width="11.23"/>
    <col collapsed="false" customWidth="true" hidden="false" outlineLevel="0" max="4516" min="4515" style="129" width="7.57"/>
    <col collapsed="false" customWidth="true" hidden="true" outlineLevel="0" max="4528" min="4517" style="129" width="11.23"/>
    <col collapsed="false" customWidth="true" hidden="false" outlineLevel="0" max="4529" min="4529" style="129" width="8.71"/>
    <col collapsed="false" customWidth="true" hidden="false" outlineLevel="0" max="4530" min="4530" style="129" width="7.57"/>
    <col collapsed="false" customWidth="true" hidden="true" outlineLevel="0" max="4534" min="4531" style="129" width="11.23"/>
    <col collapsed="false" customWidth="true" hidden="false" outlineLevel="0" max="4536" min="4535" style="129" width="7.57"/>
    <col collapsed="false" customWidth="true" hidden="false" outlineLevel="0" max="4537" min="4537" style="129" width="8.71"/>
    <col collapsed="false" customWidth="true" hidden="false" outlineLevel="0" max="4538" min="4538" style="129" width="7.57"/>
    <col collapsed="false" customWidth="true" hidden="true" outlineLevel="0" max="4542" min="4539" style="129" width="11.23"/>
    <col collapsed="false" customWidth="true" hidden="false" outlineLevel="0" max="4544" min="4543" style="129" width="7.57"/>
    <col collapsed="false" customWidth="true" hidden="false" outlineLevel="0" max="4545" min="4545" style="129" width="0.71"/>
    <col collapsed="false" customWidth="true" hidden="false" outlineLevel="0" max="4546" min="4546" style="129" width="23.43"/>
    <col collapsed="false" customWidth="true" hidden="false" outlineLevel="0" max="4547" min="4547" style="129" width="7.71"/>
    <col collapsed="false" customWidth="true" hidden="false" outlineLevel="0" max="4548" min="4548" style="129" width="12.43"/>
    <col collapsed="false" customWidth="true" hidden="false" outlineLevel="0" max="4555" min="4549" style="129" width="9.71"/>
    <col collapsed="false" customWidth="true" hidden="false" outlineLevel="0" max="4556" min="4556" style="129" width="11.29"/>
    <col collapsed="false" customWidth="true" hidden="false" outlineLevel="0" max="4557" min="4557" style="129" width="8.71"/>
    <col collapsed="false" customWidth="true" hidden="false" outlineLevel="0" max="4558" min="4558" style="129" width="12.71"/>
    <col collapsed="false" customWidth="true" hidden="false" outlineLevel="0" max="4559" min="4559" style="129" width="0.57"/>
    <col collapsed="false" customWidth="true" hidden="false" outlineLevel="0" max="4560" min="4560" style="129" width="8.71"/>
    <col collapsed="false" customWidth="true" hidden="false" outlineLevel="0" max="4561" min="4561" style="129" width="6.57"/>
    <col collapsed="false" customWidth="true" hidden="true" outlineLevel="0" max="4562" min="4562" style="129" width="11.23"/>
    <col collapsed="false" customWidth="true" hidden="false" outlineLevel="0" max="4564" min="4563" style="129" width="7.57"/>
    <col collapsed="false" customWidth="true" hidden="false" outlineLevel="0" max="4565" min="4565" style="129" width="1.29"/>
    <col collapsed="false" customWidth="true" hidden="false" outlineLevel="0" max="4566" min="4566" style="129" width="9.57"/>
    <col collapsed="false" customWidth="true" hidden="false" outlineLevel="0" max="4567" min="4567" style="129" width="6.57"/>
    <col collapsed="false" customWidth="true" hidden="true" outlineLevel="0" max="4571" min="4568" style="129" width="11.23"/>
    <col collapsed="false" customWidth="true" hidden="false" outlineLevel="0" max="4572" min="4572" style="129" width="6.29"/>
    <col collapsed="false" customWidth="true" hidden="false" outlineLevel="0" max="4573" min="4573" style="129" width="7.29"/>
    <col collapsed="false" customWidth="true" hidden="false" outlineLevel="0" max="4574" min="4574" style="129" width="8.71"/>
    <col collapsed="false" customWidth="true" hidden="false" outlineLevel="0" max="4575" min="4575" style="129" width="6.57"/>
    <col collapsed="false" customWidth="true" hidden="true" outlineLevel="0" max="4579" min="4576" style="129" width="11.23"/>
    <col collapsed="false" customWidth="true" hidden="false" outlineLevel="0" max="4580" min="4580" style="129" width="6.29"/>
    <col collapsed="false" customWidth="true" hidden="false" outlineLevel="0" max="4581" min="4581" style="129" width="7.29"/>
    <col collapsed="false" customWidth="true" hidden="false" outlineLevel="0" max="4582" min="4582" style="129" width="8.71"/>
    <col collapsed="false" customWidth="true" hidden="false" outlineLevel="0" max="4583" min="4583" style="129" width="6.57"/>
    <col collapsed="false" customWidth="true" hidden="true" outlineLevel="0" max="4587" min="4584" style="129" width="11.23"/>
    <col collapsed="false" customWidth="true" hidden="false" outlineLevel="0" max="4588" min="4588" style="129" width="6.29"/>
    <col collapsed="false" customWidth="true" hidden="false" outlineLevel="0" max="4589" min="4589" style="129" width="7.29"/>
    <col collapsed="false" customWidth="false" hidden="false" outlineLevel="0" max="4737" min="4590" style="129" width="8"/>
    <col collapsed="false" customWidth="true" hidden="false" outlineLevel="0" max="4738" min="4738" style="129" width="23.29"/>
    <col collapsed="false" customWidth="true" hidden="false" outlineLevel="0" max="4739" min="4739" style="129" width="7.71"/>
    <col collapsed="false" customWidth="true" hidden="false" outlineLevel="0" max="4740" min="4740" style="129" width="2.57"/>
    <col collapsed="false" customWidth="true" hidden="false" outlineLevel="0" max="4741" min="4741" style="129" width="8.71"/>
    <col collapsed="false" customWidth="true" hidden="false" outlineLevel="0" max="4742" min="4742" style="129" width="7.57"/>
    <col collapsed="false" customWidth="true" hidden="true" outlineLevel="0" max="4746" min="4743" style="129" width="11.23"/>
    <col collapsed="false" customWidth="true" hidden="false" outlineLevel="0" max="4747" min="4747" style="129" width="8.43"/>
    <col collapsed="false" customWidth="true" hidden="false" outlineLevel="0" max="4748" min="4748" style="129" width="7.57"/>
    <col collapsed="false" customWidth="true" hidden="false" outlineLevel="0" max="4749" min="4749" style="129" width="8.71"/>
    <col collapsed="false" customWidth="true" hidden="false" outlineLevel="0" max="4750" min="4750" style="129" width="7.57"/>
    <col collapsed="false" customWidth="true" hidden="true" outlineLevel="0" max="4754" min="4751" style="129" width="11.23"/>
    <col collapsed="false" customWidth="true" hidden="false" outlineLevel="0" max="4755" min="4755" style="129" width="8.43"/>
    <col collapsed="false" customWidth="true" hidden="false" outlineLevel="0" max="4756" min="4756" style="129" width="7.57"/>
    <col collapsed="false" customWidth="true" hidden="false" outlineLevel="0" max="4757" min="4757" style="129" width="8.71"/>
    <col collapsed="false" customWidth="true" hidden="false" outlineLevel="0" max="4758" min="4758" style="129" width="7.57"/>
    <col collapsed="false" customWidth="true" hidden="true" outlineLevel="0" max="4762" min="4759" style="129" width="11.23"/>
    <col collapsed="false" customWidth="true" hidden="false" outlineLevel="0" max="4763" min="4763" style="129" width="7.57"/>
    <col collapsed="false" customWidth="true" hidden="false" outlineLevel="0" max="4764" min="4764" style="129" width="7.43"/>
    <col collapsed="false" customWidth="true" hidden="false" outlineLevel="0" max="4765" min="4765" style="129" width="8.71"/>
    <col collapsed="false" customWidth="true" hidden="false" outlineLevel="0" max="4766" min="4766" style="129" width="7.57"/>
    <col collapsed="false" customWidth="true" hidden="true" outlineLevel="0" max="4770" min="4767" style="129" width="11.23"/>
    <col collapsed="false" customWidth="true" hidden="false" outlineLevel="0" max="4772" min="4771" style="129" width="7.57"/>
    <col collapsed="false" customWidth="true" hidden="true" outlineLevel="0" max="4784" min="4773" style="129" width="11.23"/>
    <col collapsed="false" customWidth="true" hidden="false" outlineLevel="0" max="4785" min="4785" style="129" width="8.71"/>
    <col collapsed="false" customWidth="true" hidden="false" outlineLevel="0" max="4786" min="4786" style="129" width="7.57"/>
    <col collapsed="false" customWidth="true" hidden="true" outlineLevel="0" max="4790" min="4787" style="129" width="11.23"/>
    <col collapsed="false" customWidth="true" hidden="false" outlineLevel="0" max="4792" min="4791" style="129" width="7.57"/>
    <col collapsed="false" customWidth="true" hidden="false" outlineLevel="0" max="4793" min="4793" style="129" width="8.71"/>
    <col collapsed="false" customWidth="true" hidden="false" outlineLevel="0" max="4794" min="4794" style="129" width="7.57"/>
    <col collapsed="false" customWidth="true" hidden="true" outlineLevel="0" max="4798" min="4795" style="129" width="11.23"/>
    <col collapsed="false" customWidth="true" hidden="false" outlineLevel="0" max="4800" min="4799" style="129" width="7.57"/>
    <col collapsed="false" customWidth="true" hidden="false" outlineLevel="0" max="4801" min="4801" style="129" width="0.71"/>
    <col collapsed="false" customWidth="true" hidden="false" outlineLevel="0" max="4802" min="4802" style="129" width="23.43"/>
    <col collapsed="false" customWidth="true" hidden="false" outlineLevel="0" max="4803" min="4803" style="129" width="7.71"/>
    <col collapsed="false" customWidth="true" hidden="false" outlineLevel="0" max="4804" min="4804" style="129" width="12.43"/>
    <col collapsed="false" customWidth="true" hidden="false" outlineLevel="0" max="4811" min="4805" style="129" width="9.71"/>
    <col collapsed="false" customWidth="true" hidden="false" outlineLevel="0" max="4812" min="4812" style="129" width="11.29"/>
    <col collapsed="false" customWidth="true" hidden="false" outlineLevel="0" max="4813" min="4813" style="129" width="8.71"/>
    <col collapsed="false" customWidth="true" hidden="false" outlineLevel="0" max="4814" min="4814" style="129" width="12.71"/>
    <col collapsed="false" customWidth="true" hidden="false" outlineLevel="0" max="4815" min="4815" style="129" width="0.57"/>
    <col collapsed="false" customWidth="true" hidden="false" outlineLevel="0" max="4816" min="4816" style="129" width="8.71"/>
    <col collapsed="false" customWidth="true" hidden="false" outlineLevel="0" max="4817" min="4817" style="129" width="6.57"/>
    <col collapsed="false" customWidth="true" hidden="true" outlineLevel="0" max="4818" min="4818" style="129" width="11.23"/>
    <col collapsed="false" customWidth="true" hidden="false" outlineLevel="0" max="4820" min="4819" style="129" width="7.57"/>
    <col collapsed="false" customWidth="true" hidden="false" outlineLevel="0" max="4821" min="4821" style="129" width="1.29"/>
    <col collapsed="false" customWidth="true" hidden="false" outlineLevel="0" max="4822" min="4822" style="129" width="9.57"/>
    <col collapsed="false" customWidth="true" hidden="false" outlineLevel="0" max="4823" min="4823" style="129" width="6.57"/>
    <col collapsed="false" customWidth="true" hidden="true" outlineLevel="0" max="4827" min="4824" style="129" width="11.23"/>
    <col collapsed="false" customWidth="true" hidden="false" outlineLevel="0" max="4828" min="4828" style="129" width="6.29"/>
    <col collapsed="false" customWidth="true" hidden="false" outlineLevel="0" max="4829" min="4829" style="129" width="7.29"/>
    <col collapsed="false" customWidth="true" hidden="false" outlineLevel="0" max="4830" min="4830" style="129" width="8.71"/>
    <col collapsed="false" customWidth="true" hidden="false" outlineLevel="0" max="4831" min="4831" style="129" width="6.57"/>
    <col collapsed="false" customWidth="true" hidden="true" outlineLevel="0" max="4835" min="4832" style="129" width="11.23"/>
    <col collapsed="false" customWidth="true" hidden="false" outlineLevel="0" max="4836" min="4836" style="129" width="6.29"/>
    <col collapsed="false" customWidth="true" hidden="false" outlineLevel="0" max="4837" min="4837" style="129" width="7.29"/>
    <col collapsed="false" customWidth="true" hidden="false" outlineLevel="0" max="4838" min="4838" style="129" width="8.71"/>
    <col collapsed="false" customWidth="true" hidden="false" outlineLevel="0" max="4839" min="4839" style="129" width="6.57"/>
    <col collapsed="false" customWidth="true" hidden="true" outlineLevel="0" max="4843" min="4840" style="129" width="11.23"/>
    <col collapsed="false" customWidth="true" hidden="false" outlineLevel="0" max="4844" min="4844" style="129" width="6.29"/>
    <col collapsed="false" customWidth="true" hidden="false" outlineLevel="0" max="4845" min="4845" style="129" width="7.29"/>
    <col collapsed="false" customWidth="false" hidden="false" outlineLevel="0" max="4993" min="4846" style="129" width="8"/>
    <col collapsed="false" customWidth="true" hidden="false" outlineLevel="0" max="4994" min="4994" style="129" width="23.29"/>
    <col collapsed="false" customWidth="true" hidden="false" outlineLevel="0" max="4995" min="4995" style="129" width="7.71"/>
    <col collapsed="false" customWidth="true" hidden="false" outlineLevel="0" max="4996" min="4996" style="129" width="2.57"/>
    <col collapsed="false" customWidth="true" hidden="false" outlineLevel="0" max="4997" min="4997" style="129" width="8.71"/>
    <col collapsed="false" customWidth="true" hidden="false" outlineLevel="0" max="4998" min="4998" style="129" width="7.57"/>
    <col collapsed="false" customWidth="true" hidden="true" outlineLevel="0" max="5002" min="4999" style="129" width="11.23"/>
    <col collapsed="false" customWidth="true" hidden="false" outlineLevel="0" max="5003" min="5003" style="129" width="8.43"/>
    <col collapsed="false" customWidth="true" hidden="false" outlineLevel="0" max="5004" min="5004" style="129" width="7.57"/>
    <col collapsed="false" customWidth="true" hidden="false" outlineLevel="0" max="5005" min="5005" style="129" width="8.71"/>
    <col collapsed="false" customWidth="true" hidden="false" outlineLevel="0" max="5006" min="5006" style="129" width="7.57"/>
    <col collapsed="false" customWidth="true" hidden="true" outlineLevel="0" max="5010" min="5007" style="129" width="11.23"/>
    <col collapsed="false" customWidth="true" hidden="false" outlineLevel="0" max="5011" min="5011" style="129" width="8.43"/>
    <col collapsed="false" customWidth="true" hidden="false" outlineLevel="0" max="5012" min="5012" style="129" width="7.57"/>
    <col collapsed="false" customWidth="true" hidden="false" outlineLevel="0" max="5013" min="5013" style="129" width="8.71"/>
    <col collapsed="false" customWidth="true" hidden="false" outlineLevel="0" max="5014" min="5014" style="129" width="7.57"/>
    <col collapsed="false" customWidth="true" hidden="true" outlineLevel="0" max="5018" min="5015" style="129" width="11.23"/>
    <col collapsed="false" customWidth="true" hidden="false" outlineLevel="0" max="5019" min="5019" style="129" width="7.57"/>
    <col collapsed="false" customWidth="true" hidden="false" outlineLevel="0" max="5020" min="5020" style="129" width="7.43"/>
    <col collapsed="false" customWidth="true" hidden="false" outlineLevel="0" max="5021" min="5021" style="129" width="8.71"/>
    <col collapsed="false" customWidth="true" hidden="false" outlineLevel="0" max="5022" min="5022" style="129" width="7.57"/>
    <col collapsed="false" customWidth="true" hidden="true" outlineLevel="0" max="5026" min="5023" style="129" width="11.23"/>
    <col collapsed="false" customWidth="true" hidden="false" outlineLevel="0" max="5028" min="5027" style="129" width="7.57"/>
    <col collapsed="false" customWidth="true" hidden="true" outlineLevel="0" max="5040" min="5029" style="129" width="11.23"/>
    <col collapsed="false" customWidth="true" hidden="false" outlineLevel="0" max="5041" min="5041" style="129" width="8.71"/>
    <col collapsed="false" customWidth="true" hidden="false" outlineLevel="0" max="5042" min="5042" style="129" width="7.57"/>
    <col collapsed="false" customWidth="true" hidden="true" outlineLevel="0" max="5046" min="5043" style="129" width="11.23"/>
    <col collapsed="false" customWidth="true" hidden="false" outlineLevel="0" max="5048" min="5047" style="129" width="7.57"/>
    <col collapsed="false" customWidth="true" hidden="false" outlineLevel="0" max="5049" min="5049" style="129" width="8.71"/>
    <col collapsed="false" customWidth="true" hidden="false" outlineLevel="0" max="5050" min="5050" style="129" width="7.57"/>
    <col collapsed="false" customWidth="true" hidden="true" outlineLevel="0" max="5054" min="5051" style="129" width="11.23"/>
    <col collapsed="false" customWidth="true" hidden="false" outlineLevel="0" max="5056" min="5055" style="129" width="7.57"/>
    <col collapsed="false" customWidth="true" hidden="false" outlineLevel="0" max="5057" min="5057" style="129" width="0.71"/>
    <col collapsed="false" customWidth="true" hidden="false" outlineLevel="0" max="5058" min="5058" style="129" width="23.43"/>
    <col collapsed="false" customWidth="true" hidden="false" outlineLevel="0" max="5059" min="5059" style="129" width="7.71"/>
    <col collapsed="false" customWidth="true" hidden="false" outlineLevel="0" max="5060" min="5060" style="129" width="12.43"/>
    <col collapsed="false" customWidth="true" hidden="false" outlineLevel="0" max="5067" min="5061" style="129" width="9.71"/>
    <col collapsed="false" customWidth="true" hidden="false" outlineLevel="0" max="5068" min="5068" style="129" width="11.29"/>
    <col collapsed="false" customWidth="true" hidden="false" outlineLevel="0" max="5069" min="5069" style="129" width="8.71"/>
    <col collapsed="false" customWidth="true" hidden="false" outlineLevel="0" max="5070" min="5070" style="129" width="12.71"/>
    <col collapsed="false" customWidth="true" hidden="false" outlineLevel="0" max="5071" min="5071" style="129" width="0.57"/>
    <col collapsed="false" customWidth="true" hidden="false" outlineLevel="0" max="5072" min="5072" style="129" width="8.71"/>
    <col collapsed="false" customWidth="true" hidden="false" outlineLevel="0" max="5073" min="5073" style="129" width="6.57"/>
    <col collapsed="false" customWidth="true" hidden="true" outlineLevel="0" max="5074" min="5074" style="129" width="11.23"/>
    <col collapsed="false" customWidth="true" hidden="false" outlineLevel="0" max="5076" min="5075" style="129" width="7.57"/>
    <col collapsed="false" customWidth="true" hidden="false" outlineLevel="0" max="5077" min="5077" style="129" width="1.29"/>
    <col collapsed="false" customWidth="true" hidden="false" outlineLevel="0" max="5078" min="5078" style="129" width="9.57"/>
    <col collapsed="false" customWidth="true" hidden="false" outlineLevel="0" max="5079" min="5079" style="129" width="6.57"/>
    <col collapsed="false" customWidth="true" hidden="true" outlineLevel="0" max="5083" min="5080" style="129" width="11.23"/>
    <col collapsed="false" customWidth="true" hidden="false" outlineLevel="0" max="5084" min="5084" style="129" width="6.29"/>
    <col collapsed="false" customWidth="true" hidden="false" outlineLevel="0" max="5085" min="5085" style="129" width="7.29"/>
    <col collapsed="false" customWidth="true" hidden="false" outlineLevel="0" max="5086" min="5086" style="129" width="8.71"/>
    <col collapsed="false" customWidth="true" hidden="false" outlineLevel="0" max="5087" min="5087" style="129" width="6.57"/>
    <col collapsed="false" customWidth="true" hidden="true" outlineLevel="0" max="5091" min="5088" style="129" width="11.23"/>
    <col collapsed="false" customWidth="true" hidden="false" outlineLevel="0" max="5092" min="5092" style="129" width="6.29"/>
    <col collapsed="false" customWidth="true" hidden="false" outlineLevel="0" max="5093" min="5093" style="129" width="7.29"/>
    <col collapsed="false" customWidth="true" hidden="false" outlineLevel="0" max="5094" min="5094" style="129" width="8.71"/>
    <col collapsed="false" customWidth="true" hidden="false" outlineLevel="0" max="5095" min="5095" style="129" width="6.57"/>
    <col collapsed="false" customWidth="true" hidden="true" outlineLevel="0" max="5099" min="5096" style="129" width="11.23"/>
    <col collapsed="false" customWidth="true" hidden="false" outlineLevel="0" max="5100" min="5100" style="129" width="6.29"/>
    <col collapsed="false" customWidth="true" hidden="false" outlineLevel="0" max="5101" min="5101" style="129" width="7.29"/>
    <col collapsed="false" customWidth="false" hidden="false" outlineLevel="0" max="5249" min="5102" style="129" width="8"/>
    <col collapsed="false" customWidth="true" hidden="false" outlineLevel="0" max="5250" min="5250" style="129" width="23.29"/>
    <col collapsed="false" customWidth="true" hidden="false" outlineLevel="0" max="5251" min="5251" style="129" width="7.71"/>
    <col collapsed="false" customWidth="true" hidden="false" outlineLevel="0" max="5252" min="5252" style="129" width="2.57"/>
    <col collapsed="false" customWidth="true" hidden="false" outlineLevel="0" max="5253" min="5253" style="129" width="8.71"/>
    <col collapsed="false" customWidth="true" hidden="false" outlineLevel="0" max="5254" min="5254" style="129" width="7.57"/>
    <col collapsed="false" customWidth="true" hidden="true" outlineLevel="0" max="5258" min="5255" style="129" width="11.23"/>
    <col collapsed="false" customWidth="true" hidden="false" outlineLevel="0" max="5259" min="5259" style="129" width="8.43"/>
    <col collapsed="false" customWidth="true" hidden="false" outlineLevel="0" max="5260" min="5260" style="129" width="7.57"/>
    <col collapsed="false" customWidth="true" hidden="false" outlineLevel="0" max="5261" min="5261" style="129" width="8.71"/>
    <col collapsed="false" customWidth="true" hidden="false" outlineLevel="0" max="5262" min="5262" style="129" width="7.57"/>
    <col collapsed="false" customWidth="true" hidden="true" outlineLevel="0" max="5266" min="5263" style="129" width="11.23"/>
    <col collapsed="false" customWidth="true" hidden="false" outlineLevel="0" max="5267" min="5267" style="129" width="8.43"/>
    <col collapsed="false" customWidth="true" hidden="false" outlineLevel="0" max="5268" min="5268" style="129" width="7.57"/>
    <col collapsed="false" customWidth="true" hidden="false" outlineLevel="0" max="5269" min="5269" style="129" width="8.71"/>
    <col collapsed="false" customWidth="true" hidden="false" outlineLevel="0" max="5270" min="5270" style="129" width="7.57"/>
    <col collapsed="false" customWidth="true" hidden="true" outlineLevel="0" max="5274" min="5271" style="129" width="11.23"/>
    <col collapsed="false" customWidth="true" hidden="false" outlineLevel="0" max="5275" min="5275" style="129" width="7.57"/>
    <col collapsed="false" customWidth="true" hidden="false" outlineLevel="0" max="5276" min="5276" style="129" width="7.43"/>
    <col collapsed="false" customWidth="true" hidden="false" outlineLevel="0" max="5277" min="5277" style="129" width="8.71"/>
    <col collapsed="false" customWidth="true" hidden="false" outlineLevel="0" max="5278" min="5278" style="129" width="7.57"/>
    <col collapsed="false" customWidth="true" hidden="true" outlineLevel="0" max="5282" min="5279" style="129" width="11.23"/>
    <col collapsed="false" customWidth="true" hidden="false" outlineLevel="0" max="5284" min="5283" style="129" width="7.57"/>
    <col collapsed="false" customWidth="true" hidden="true" outlineLevel="0" max="5296" min="5285" style="129" width="11.23"/>
    <col collapsed="false" customWidth="true" hidden="false" outlineLevel="0" max="5297" min="5297" style="129" width="8.71"/>
    <col collapsed="false" customWidth="true" hidden="false" outlineLevel="0" max="5298" min="5298" style="129" width="7.57"/>
    <col collapsed="false" customWidth="true" hidden="true" outlineLevel="0" max="5302" min="5299" style="129" width="11.23"/>
    <col collapsed="false" customWidth="true" hidden="false" outlineLevel="0" max="5304" min="5303" style="129" width="7.57"/>
    <col collapsed="false" customWidth="true" hidden="false" outlineLevel="0" max="5305" min="5305" style="129" width="8.71"/>
    <col collapsed="false" customWidth="true" hidden="false" outlineLevel="0" max="5306" min="5306" style="129" width="7.57"/>
    <col collapsed="false" customWidth="true" hidden="true" outlineLevel="0" max="5310" min="5307" style="129" width="11.23"/>
    <col collapsed="false" customWidth="true" hidden="false" outlineLevel="0" max="5312" min="5311" style="129" width="7.57"/>
    <col collapsed="false" customWidth="true" hidden="false" outlineLevel="0" max="5313" min="5313" style="129" width="0.71"/>
    <col collapsed="false" customWidth="true" hidden="false" outlineLevel="0" max="5314" min="5314" style="129" width="23.43"/>
    <col collapsed="false" customWidth="true" hidden="false" outlineLevel="0" max="5315" min="5315" style="129" width="7.71"/>
    <col collapsed="false" customWidth="true" hidden="false" outlineLevel="0" max="5316" min="5316" style="129" width="12.43"/>
    <col collapsed="false" customWidth="true" hidden="false" outlineLevel="0" max="5323" min="5317" style="129" width="9.71"/>
    <col collapsed="false" customWidth="true" hidden="false" outlineLevel="0" max="5324" min="5324" style="129" width="11.29"/>
    <col collapsed="false" customWidth="true" hidden="false" outlineLevel="0" max="5325" min="5325" style="129" width="8.71"/>
    <col collapsed="false" customWidth="true" hidden="false" outlineLevel="0" max="5326" min="5326" style="129" width="12.71"/>
    <col collapsed="false" customWidth="true" hidden="false" outlineLevel="0" max="5327" min="5327" style="129" width="0.57"/>
    <col collapsed="false" customWidth="true" hidden="false" outlineLevel="0" max="5328" min="5328" style="129" width="8.71"/>
    <col collapsed="false" customWidth="true" hidden="false" outlineLevel="0" max="5329" min="5329" style="129" width="6.57"/>
    <col collapsed="false" customWidth="true" hidden="true" outlineLevel="0" max="5330" min="5330" style="129" width="11.23"/>
    <col collapsed="false" customWidth="true" hidden="false" outlineLevel="0" max="5332" min="5331" style="129" width="7.57"/>
    <col collapsed="false" customWidth="true" hidden="false" outlineLevel="0" max="5333" min="5333" style="129" width="1.29"/>
    <col collapsed="false" customWidth="true" hidden="false" outlineLevel="0" max="5334" min="5334" style="129" width="9.57"/>
    <col collapsed="false" customWidth="true" hidden="false" outlineLevel="0" max="5335" min="5335" style="129" width="6.57"/>
    <col collapsed="false" customWidth="true" hidden="true" outlineLevel="0" max="5339" min="5336" style="129" width="11.23"/>
    <col collapsed="false" customWidth="true" hidden="false" outlineLevel="0" max="5340" min="5340" style="129" width="6.29"/>
    <col collapsed="false" customWidth="true" hidden="false" outlineLevel="0" max="5341" min="5341" style="129" width="7.29"/>
    <col collapsed="false" customWidth="true" hidden="false" outlineLevel="0" max="5342" min="5342" style="129" width="8.71"/>
    <col collapsed="false" customWidth="true" hidden="false" outlineLevel="0" max="5343" min="5343" style="129" width="6.57"/>
    <col collapsed="false" customWidth="true" hidden="true" outlineLevel="0" max="5347" min="5344" style="129" width="11.23"/>
    <col collapsed="false" customWidth="true" hidden="false" outlineLevel="0" max="5348" min="5348" style="129" width="6.29"/>
    <col collapsed="false" customWidth="true" hidden="false" outlineLevel="0" max="5349" min="5349" style="129" width="7.29"/>
    <col collapsed="false" customWidth="true" hidden="false" outlineLevel="0" max="5350" min="5350" style="129" width="8.71"/>
    <col collapsed="false" customWidth="true" hidden="false" outlineLevel="0" max="5351" min="5351" style="129" width="6.57"/>
    <col collapsed="false" customWidth="true" hidden="true" outlineLevel="0" max="5355" min="5352" style="129" width="11.23"/>
    <col collapsed="false" customWidth="true" hidden="false" outlineLevel="0" max="5356" min="5356" style="129" width="6.29"/>
    <col collapsed="false" customWidth="true" hidden="false" outlineLevel="0" max="5357" min="5357" style="129" width="7.29"/>
    <col collapsed="false" customWidth="false" hidden="false" outlineLevel="0" max="5505" min="5358" style="129" width="8"/>
    <col collapsed="false" customWidth="true" hidden="false" outlineLevel="0" max="5506" min="5506" style="129" width="23.29"/>
    <col collapsed="false" customWidth="true" hidden="false" outlineLevel="0" max="5507" min="5507" style="129" width="7.71"/>
    <col collapsed="false" customWidth="true" hidden="false" outlineLevel="0" max="5508" min="5508" style="129" width="2.57"/>
    <col collapsed="false" customWidth="true" hidden="false" outlineLevel="0" max="5509" min="5509" style="129" width="8.71"/>
    <col collapsed="false" customWidth="true" hidden="false" outlineLevel="0" max="5510" min="5510" style="129" width="7.57"/>
    <col collapsed="false" customWidth="true" hidden="true" outlineLevel="0" max="5514" min="5511" style="129" width="11.23"/>
    <col collapsed="false" customWidth="true" hidden="false" outlineLevel="0" max="5515" min="5515" style="129" width="8.43"/>
    <col collapsed="false" customWidth="true" hidden="false" outlineLevel="0" max="5516" min="5516" style="129" width="7.57"/>
    <col collapsed="false" customWidth="true" hidden="false" outlineLevel="0" max="5517" min="5517" style="129" width="8.71"/>
    <col collapsed="false" customWidth="true" hidden="false" outlineLevel="0" max="5518" min="5518" style="129" width="7.57"/>
    <col collapsed="false" customWidth="true" hidden="true" outlineLevel="0" max="5522" min="5519" style="129" width="11.23"/>
    <col collapsed="false" customWidth="true" hidden="false" outlineLevel="0" max="5523" min="5523" style="129" width="8.43"/>
    <col collapsed="false" customWidth="true" hidden="false" outlineLevel="0" max="5524" min="5524" style="129" width="7.57"/>
    <col collapsed="false" customWidth="true" hidden="false" outlineLevel="0" max="5525" min="5525" style="129" width="8.71"/>
    <col collapsed="false" customWidth="true" hidden="false" outlineLevel="0" max="5526" min="5526" style="129" width="7.57"/>
    <col collapsed="false" customWidth="true" hidden="true" outlineLevel="0" max="5530" min="5527" style="129" width="11.23"/>
    <col collapsed="false" customWidth="true" hidden="false" outlineLevel="0" max="5531" min="5531" style="129" width="7.57"/>
    <col collapsed="false" customWidth="true" hidden="false" outlineLevel="0" max="5532" min="5532" style="129" width="7.43"/>
    <col collapsed="false" customWidth="true" hidden="false" outlineLevel="0" max="5533" min="5533" style="129" width="8.71"/>
    <col collapsed="false" customWidth="true" hidden="false" outlineLevel="0" max="5534" min="5534" style="129" width="7.57"/>
    <col collapsed="false" customWidth="true" hidden="true" outlineLevel="0" max="5538" min="5535" style="129" width="11.23"/>
    <col collapsed="false" customWidth="true" hidden="false" outlineLevel="0" max="5540" min="5539" style="129" width="7.57"/>
    <col collapsed="false" customWidth="true" hidden="true" outlineLevel="0" max="5552" min="5541" style="129" width="11.23"/>
    <col collapsed="false" customWidth="true" hidden="false" outlineLevel="0" max="5553" min="5553" style="129" width="8.71"/>
    <col collapsed="false" customWidth="true" hidden="false" outlineLevel="0" max="5554" min="5554" style="129" width="7.57"/>
    <col collapsed="false" customWidth="true" hidden="true" outlineLevel="0" max="5558" min="5555" style="129" width="11.23"/>
    <col collapsed="false" customWidth="true" hidden="false" outlineLevel="0" max="5560" min="5559" style="129" width="7.57"/>
    <col collapsed="false" customWidth="true" hidden="false" outlineLevel="0" max="5561" min="5561" style="129" width="8.71"/>
    <col collapsed="false" customWidth="true" hidden="false" outlineLevel="0" max="5562" min="5562" style="129" width="7.57"/>
    <col collapsed="false" customWidth="true" hidden="true" outlineLevel="0" max="5566" min="5563" style="129" width="11.23"/>
    <col collapsed="false" customWidth="true" hidden="false" outlineLevel="0" max="5568" min="5567" style="129" width="7.57"/>
    <col collapsed="false" customWidth="true" hidden="false" outlineLevel="0" max="5569" min="5569" style="129" width="0.71"/>
    <col collapsed="false" customWidth="true" hidden="false" outlineLevel="0" max="5570" min="5570" style="129" width="23.43"/>
    <col collapsed="false" customWidth="true" hidden="false" outlineLevel="0" max="5571" min="5571" style="129" width="7.71"/>
    <col collapsed="false" customWidth="true" hidden="false" outlineLevel="0" max="5572" min="5572" style="129" width="12.43"/>
    <col collapsed="false" customWidth="true" hidden="false" outlineLevel="0" max="5579" min="5573" style="129" width="9.71"/>
    <col collapsed="false" customWidth="true" hidden="false" outlineLevel="0" max="5580" min="5580" style="129" width="11.29"/>
    <col collapsed="false" customWidth="true" hidden="false" outlineLevel="0" max="5581" min="5581" style="129" width="8.71"/>
    <col collapsed="false" customWidth="true" hidden="false" outlineLevel="0" max="5582" min="5582" style="129" width="12.71"/>
    <col collapsed="false" customWidth="true" hidden="false" outlineLevel="0" max="5583" min="5583" style="129" width="0.57"/>
    <col collapsed="false" customWidth="true" hidden="false" outlineLevel="0" max="5584" min="5584" style="129" width="8.71"/>
    <col collapsed="false" customWidth="true" hidden="false" outlineLevel="0" max="5585" min="5585" style="129" width="6.57"/>
    <col collapsed="false" customWidth="true" hidden="true" outlineLevel="0" max="5586" min="5586" style="129" width="11.23"/>
    <col collapsed="false" customWidth="true" hidden="false" outlineLevel="0" max="5588" min="5587" style="129" width="7.57"/>
    <col collapsed="false" customWidth="true" hidden="false" outlineLevel="0" max="5589" min="5589" style="129" width="1.29"/>
    <col collapsed="false" customWidth="true" hidden="false" outlineLevel="0" max="5590" min="5590" style="129" width="9.57"/>
    <col collapsed="false" customWidth="true" hidden="false" outlineLevel="0" max="5591" min="5591" style="129" width="6.57"/>
    <col collapsed="false" customWidth="true" hidden="true" outlineLevel="0" max="5595" min="5592" style="129" width="11.23"/>
    <col collapsed="false" customWidth="true" hidden="false" outlineLevel="0" max="5596" min="5596" style="129" width="6.29"/>
    <col collapsed="false" customWidth="true" hidden="false" outlineLevel="0" max="5597" min="5597" style="129" width="7.29"/>
    <col collapsed="false" customWidth="true" hidden="false" outlineLevel="0" max="5598" min="5598" style="129" width="8.71"/>
    <col collapsed="false" customWidth="true" hidden="false" outlineLevel="0" max="5599" min="5599" style="129" width="6.57"/>
    <col collapsed="false" customWidth="true" hidden="true" outlineLevel="0" max="5603" min="5600" style="129" width="11.23"/>
    <col collapsed="false" customWidth="true" hidden="false" outlineLevel="0" max="5604" min="5604" style="129" width="6.29"/>
    <col collapsed="false" customWidth="true" hidden="false" outlineLevel="0" max="5605" min="5605" style="129" width="7.29"/>
    <col collapsed="false" customWidth="true" hidden="false" outlineLevel="0" max="5606" min="5606" style="129" width="8.71"/>
    <col collapsed="false" customWidth="true" hidden="false" outlineLevel="0" max="5607" min="5607" style="129" width="6.57"/>
    <col collapsed="false" customWidth="true" hidden="true" outlineLevel="0" max="5611" min="5608" style="129" width="11.23"/>
    <col collapsed="false" customWidth="true" hidden="false" outlineLevel="0" max="5612" min="5612" style="129" width="6.29"/>
    <col collapsed="false" customWidth="true" hidden="false" outlineLevel="0" max="5613" min="5613" style="129" width="7.29"/>
    <col collapsed="false" customWidth="false" hidden="false" outlineLevel="0" max="5761" min="5614" style="129" width="8"/>
    <col collapsed="false" customWidth="true" hidden="false" outlineLevel="0" max="5762" min="5762" style="129" width="23.29"/>
    <col collapsed="false" customWidth="true" hidden="false" outlineLevel="0" max="5763" min="5763" style="129" width="7.71"/>
    <col collapsed="false" customWidth="true" hidden="false" outlineLevel="0" max="5764" min="5764" style="129" width="2.57"/>
    <col collapsed="false" customWidth="true" hidden="false" outlineLevel="0" max="5765" min="5765" style="129" width="8.71"/>
    <col collapsed="false" customWidth="true" hidden="false" outlineLevel="0" max="5766" min="5766" style="129" width="7.57"/>
    <col collapsed="false" customWidth="true" hidden="true" outlineLevel="0" max="5770" min="5767" style="129" width="11.23"/>
    <col collapsed="false" customWidth="true" hidden="false" outlineLevel="0" max="5771" min="5771" style="129" width="8.43"/>
    <col collapsed="false" customWidth="true" hidden="false" outlineLevel="0" max="5772" min="5772" style="129" width="7.57"/>
    <col collapsed="false" customWidth="true" hidden="false" outlineLevel="0" max="5773" min="5773" style="129" width="8.71"/>
    <col collapsed="false" customWidth="true" hidden="false" outlineLevel="0" max="5774" min="5774" style="129" width="7.57"/>
    <col collapsed="false" customWidth="true" hidden="true" outlineLevel="0" max="5778" min="5775" style="129" width="11.23"/>
    <col collapsed="false" customWidth="true" hidden="false" outlineLevel="0" max="5779" min="5779" style="129" width="8.43"/>
    <col collapsed="false" customWidth="true" hidden="false" outlineLevel="0" max="5780" min="5780" style="129" width="7.57"/>
    <col collapsed="false" customWidth="true" hidden="false" outlineLevel="0" max="5781" min="5781" style="129" width="8.71"/>
    <col collapsed="false" customWidth="true" hidden="false" outlineLevel="0" max="5782" min="5782" style="129" width="7.57"/>
    <col collapsed="false" customWidth="true" hidden="true" outlineLevel="0" max="5786" min="5783" style="129" width="11.23"/>
    <col collapsed="false" customWidth="true" hidden="false" outlineLevel="0" max="5787" min="5787" style="129" width="7.57"/>
    <col collapsed="false" customWidth="true" hidden="false" outlineLevel="0" max="5788" min="5788" style="129" width="7.43"/>
    <col collapsed="false" customWidth="true" hidden="false" outlineLevel="0" max="5789" min="5789" style="129" width="8.71"/>
    <col collapsed="false" customWidth="true" hidden="false" outlineLevel="0" max="5790" min="5790" style="129" width="7.57"/>
    <col collapsed="false" customWidth="true" hidden="true" outlineLevel="0" max="5794" min="5791" style="129" width="11.23"/>
    <col collapsed="false" customWidth="true" hidden="false" outlineLevel="0" max="5796" min="5795" style="129" width="7.57"/>
    <col collapsed="false" customWidth="true" hidden="true" outlineLevel="0" max="5808" min="5797" style="129" width="11.23"/>
    <col collapsed="false" customWidth="true" hidden="false" outlineLevel="0" max="5809" min="5809" style="129" width="8.71"/>
    <col collapsed="false" customWidth="true" hidden="false" outlineLevel="0" max="5810" min="5810" style="129" width="7.57"/>
    <col collapsed="false" customWidth="true" hidden="true" outlineLevel="0" max="5814" min="5811" style="129" width="11.23"/>
    <col collapsed="false" customWidth="true" hidden="false" outlineLevel="0" max="5816" min="5815" style="129" width="7.57"/>
    <col collapsed="false" customWidth="true" hidden="false" outlineLevel="0" max="5817" min="5817" style="129" width="8.71"/>
    <col collapsed="false" customWidth="true" hidden="false" outlineLevel="0" max="5818" min="5818" style="129" width="7.57"/>
    <col collapsed="false" customWidth="true" hidden="true" outlineLevel="0" max="5822" min="5819" style="129" width="11.23"/>
    <col collapsed="false" customWidth="true" hidden="false" outlineLevel="0" max="5824" min="5823" style="129" width="7.57"/>
    <col collapsed="false" customWidth="true" hidden="false" outlineLevel="0" max="5825" min="5825" style="129" width="0.71"/>
    <col collapsed="false" customWidth="true" hidden="false" outlineLevel="0" max="5826" min="5826" style="129" width="23.43"/>
    <col collapsed="false" customWidth="true" hidden="false" outlineLevel="0" max="5827" min="5827" style="129" width="7.71"/>
    <col collapsed="false" customWidth="true" hidden="false" outlineLevel="0" max="5828" min="5828" style="129" width="12.43"/>
    <col collapsed="false" customWidth="true" hidden="false" outlineLevel="0" max="5835" min="5829" style="129" width="9.71"/>
    <col collapsed="false" customWidth="true" hidden="false" outlineLevel="0" max="5836" min="5836" style="129" width="11.29"/>
    <col collapsed="false" customWidth="true" hidden="false" outlineLevel="0" max="5837" min="5837" style="129" width="8.71"/>
    <col collapsed="false" customWidth="true" hidden="false" outlineLevel="0" max="5838" min="5838" style="129" width="12.71"/>
    <col collapsed="false" customWidth="true" hidden="false" outlineLevel="0" max="5839" min="5839" style="129" width="0.57"/>
    <col collapsed="false" customWidth="true" hidden="false" outlineLevel="0" max="5840" min="5840" style="129" width="8.71"/>
    <col collapsed="false" customWidth="true" hidden="false" outlineLevel="0" max="5841" min="5841" style="129" width="6.57"/>
    <col collapsed="false" customWidth="true" hidden="true" outlineLevel="0" max="5842" min="5842" style="129" width="11.23"/>
    <col collapsed="false" customWidth="true" hidden="false" outlineLevel="0" max="5844" min="5843" style="129" width="7.57"/>
    <col collapsed="false" customWidth="true" hidden="false" outlineLevel="0" max="5845" min="5845" style="129" width="1.29"/>
    <col collapsed="false" customWidth="true" hidden="false" outlineLevel="0" max="5846" min="5846" style="129" width="9.57"/>
    <col collapsed="false" customWidth="true" hidden="false" outlineLevel="0" max="5847" min="5847" style="129" width="6.57"/>
    <col collapsed="false" customWidth="true" hidden="true" outlineLevel="0" max="5851" min="5848" style="129" width="11.23"/>
    <col collapsed="false" customWidth="true" hidden="false" outlineLevel="0" max="5852" min="5852" style="129" width="6.29"/>
    <col collapsed="false" customWidth="true" hidden="false" outlineLevel="0" max="5853" min="5853" style="129" width="7.29"/>
    <col collapsed="false" customWidth="true" hidden="false" outlineLevel="0" max="5854" min="5854" style="129" width="8.71"/>
    <col collapsed="false" customWidth="true" hidden="false" outlineLevel="0" max="5855" min="5855" style="129" width="6.57"/>
    <col collapsed="false" customWidth="true" hidden="true" outlineLevel="0" max="5859" min="5856" style="129" width="11.23"/>
    <col collapsed="false" customWidth="true" hidden="false" outlineLevel="0" max="5860" min="5860" style="129" width="6.29"/>
    <col collapsed="false" customWidth="true" hidden="false" outlineLevel="0" max="5861" min="5861" style="129" width="7.29"/>
    <col collapsed="false" customWidth="true" hidden="false" outlineLevel="0" max="5862" min="5862" style="129" width="8.71"/>
    <col collapsed="false" customWidth="true" hidden="false" outlineLevel="0" max="5863" min="5863" style="129" width="6.57"/>
    <col collapsed="false" customWidth="true" hidden="true" outlineLevel="0" max="5867" min="5864" style="129" width="11.23"/>
    <col collapsed="false" customWidth="true" hidden="false" outlineLevel="0" max="5868" min="5868" style="129" width="6.29"/>
    <col collapsed="false" customWidth="true" hidden="false" outlineLevel="0" max="5869" min="5869" style="129" width="7.29"/>
    <col collapsed="false" customWidth="false" hidden="false" outlineLevel="0" max="6017" min="5870" style="129" width="8"/>
    <col collapsed="false" customWidth="true" hidden="false" outlineLevel="0" max="6018" min="6018" style="129" width="23.29"/>
    <col collapsed="false" customWidth="true" hidden="false" outlineLevel="0" max="6019" min="6019" style="129" width="7.71"/>
    <col collapsed="false" customWidth="true" hidden="false" outlineLevel="0" max="6020" min="6020" style="129" width="2.57"/>
    <col collapsed="false" customWidth="true" hidden="false" outlineLevel="0" max="6021" min="6021" style="129" width="8.71"/>
    <col collapsed="false" customWidth="true" hidden="false" outlineLevel="0" max="6022" min="6022" style="129" width="7.57"/>
    <col collapsed="false" customWidth="true" hidden="true" outlineLevel="0" max="6026" min="6023" style="129" width="11.23"/>
    <col collapsed="false" customWidth="true" hidden="false" outlineLevel="0" max="6027" min="6027" style="129" width="8.43"/>
    <col collapsed="false" customWidth="true" hidden="false" outlineLevel="0" max="6028" min="6028" style="129" width="7.57"/>
    <col collapsed="false" customWidth="true" hidden="false" outlineLevel="0" max="6029" min="6029" style="129" width="8.71"/>
    <col collapsed="false" customWidth="true" hidden="false" outlineLevel="0" max="6030" min="6030" style="129" width="7.57"/>
    <col collapsed="false" customWidth="true" hidden="true" outlineLevel="0" max="6034" min="6031" style="129" width="11.23"/>
    <col collapsed="false" customWidth="true" hidden="false" outlineLevel="0" max="6035" min="6035" style="129" width="8.43"/>
    <col collapsed="false" customWidth="true" hidden="false" outlineLevel="0" max="6036" min="6036" style="129" width="7.57"/>
    <col collapsed="false" customWidth="true" hidden="false" outlineLevel="0" max="6037" min="6037" style="129" width="8.71"/>
    <col collapsed="false" customWidth="true" hidden="false" outlineLevel="0" max="6038" min="6038" style="129" width="7.57"/>
    <col collapsed="false" customWidth="true" hidden="true" outlineLevel="0" max="6042" min="6039" style="129" width="11.23"/>
    <col collapsed="false" customWidth="true" hidden="false" outlineLevel="0" max="6043" min="6043" style="129" width="7.57"/>
    <col collapsed="false" customWidth="true" hidden="false" outlineLevel="0" max="6044" min="6044" style="129" width="7.43"/>
    <col collapsed="false" customWidth="true" hidden="false" outlineLevel="0" max="6045" min="6045" style="129" width="8.71"/>
    <col collapsed="false" customWidth="true" hidden="false" outlineLevel="0" max="6046" min="6046" style="129" width="7.57"/>
    <col collapsed="false" customWidth="true" hidden="true" outlineLevel="0" max="6050" min="6047" style="129" width="11.23"/>
    <col collapsed="false" customWidth="true" hidden="false" outlineLevel="0" max="6052" min="6051" style="129" width="7.57"/>
    <col collapsed="false" customWidth="true" hidden="true" outlineLevel="0" max="6064" min="6053" style="129" width="11.23"/>
    <col collapsed="false" customWidth="true" hidden="false" outlineLevel="0" max="6065" min="6065" style="129" width="8.71"/>
    <col collapsed="false" customWidth="true" hidden="false" outlineLevel="0" max="6066" min="6066" style="129" width="7.57"/>
    <col collapsed="false" customWidth="true" hidden="true" outlineLevel="0" max="6070" min="6067" style="129" width="11.23"/>
    <col collapsed="false" customWidth="true" hidden="false" outlineLevel="0" max="6072" min="6071" style="129" width="7.57"/>
    <col collapsed="false" customWidth="true" hidden="false" outlineLevel="0" max="6073" min="6073" style="129" width="8.71"/>
    <col collapsed="false" customWidth="true" hidden="false" outlineLevel="0" max="6074" min="6074" style="129" width="7.57"/>
    <col collapsed="false" customWidth="true" hidden="true" outlineLevel="0" max="6078" min="6075" style="129" width="11.23"/>
    <col collapsed="false" customWidth="true" hidden="false" outlineLevel="0" max="6080" min="6079" style="129" width="7.57"/>
    <col collapsed="false" customWidth="true" hidden="false" outlineLevel="0" max="6081" min="6081" style="129" width="0.71"/>
    <col collapsed="false" customWidth="true" hidden="false" outlineLevel="0" max="6082" min="6082" style="129" width="23.43"/>
    <col collapsed="false" customWidth="true" hidden="false" outlineLevel="0" max="6083" min="6083" style="129" width="7.71"/>
    <col collapsed="false" customWidth="true" hidden="false" outlineLevel="0" max="6084" min="6084" style="129" width="12.43"/>
    <col collapsed="false" customWidth="true" hidden="false" outlineLevel="0" max="6091" min="6085" style="129" width="9.71"/>
    <col collapsed="false" customWidth="true" hidden="false" outlineLevel="0" max="6092" min="6092" style="129" width="11.29"/>
    <col collapsed="false" customWidth="true" hidden="false" outlineLevel="0" max="6093" min="6093" style="129" width="8.71"/>
    <col collapsed="false" customWidth="true" hidden="false" outlineLevel="0" max="6094" min="6094" style="129" width="12.71"/>
    <col collapsed="false" customWidth="true" hidden="false" outlineLevel="0" max="6095" min="6095" style="129" width="0.57"/>
    <col collapsed="false" customWidth="true" hidden="false" outlineLevel="0" max="6096" min="6096" style="129" width="8.71"/>
    <col collapsed="false" customWidth="true" hidden="false" outlineLevel="0" max="6097" min="6097" style="129" width="6.57"/>
    <col collapsed="false" customWidth="true" hidden="true" outlineLevel="0" max="6098" min="6098" style="129" width="11.23"/>
    <col collapsed="false" customWidth="true" hidden="false" outlineLevel="0" max="6100" min="6099" style="129" width="7.57"/>
    <col collapsed="false" customWidth="true" hidden="false" outlineLevel="0" max="6101" min="6101" style="129" width="1.29"/>
    <col collapsed="false" customWidth="true" hidden="false" outlineLevel="0" max="6102" min="6102" style="129" width="9.57"/>
    <col collapsed="false" customWidth="true" hidden="false" outlineLevel="0" max="6103" min="6103" style="129" width="6.57"/>
    <col collapsed="false" customWidth="true" hidden="true" outlineLevel="0" max="6107" min="6104" style="129" width="11.23"/>
    <col collapsed="false" customWidth="true" hidden="false" outlineLevel="0" max="6108" min="6108" style="129" width="6.29"/>
    <col collapsed="false" customWidth="true" hidden="false" outlineLevel="0" max="6109" min="6109" style="129" width="7.29"/>
    <col collapsed="false" customWidth="true" hidden="false" outlineLevel="0" max="6110" min="6110" style="129" width="8.71"/>
    <col collapsed="false" customWidth="true" hidden="false" outlineLevel="0" max="6111" min="6111" style="129" width="6.57"/>
    <col collapsed="false" customWidth="true" hidden="true" outlineLevel="0" max="6115" min="6112" style="129" width="11.23"/>
    <col collapsed="false" customWidth="true" hidden="false" outlineLevel="0" max="6116" min="6116" style="129" width="6.29"/>
    <col collapsed="false" customWidth="true" hidden="false" outlineLevel="0" max="6117" min="6117" style="129" width="7.29"/>
    <col collapsed="false" customWidth="true" hidden="false" outlineLevel="0" max="6118" min="6118" style="129" width="8.71"/>
    <col collapsed="false" customWidth="true" hidden="false" outlineLevel="0" max="6119" min="6119" style="129" width="6.57"/>
    <col collapsed="false" customWidth="true" hidden="true" outlineLevel="0" max="6123" min="6120" style="129" width="11.23"/>
    <col collapsed="false" customWidth="true" hidden="false" outlineLevel="0" max="6124" min="6124" style="129" width="6.29"/>
    <col collapsed="false" customWidth="true" hidden="false" outlineLevel="0" max="6125" min="6125" style="129" width="7.29"/>
    <col collapsed="false" customWidth="false" hidden="false" outlineLevel="0" max="6273" min="6126" style="129" width="8"/>
    <col collapsed="false" customWidth="true" hidden="false" outlineLevel="0" max="6274" min="6274" style="129" width="23.29"/>
    <col collapsed="false" customWidth="true" hidden="false" outlineLevel="0" max="6275" min="6275" style="129" width="7.71"/>
    <col collapsed="false" customWidth="true" hidden="false" outlineLevel="0" max="6276" min="6276" style="129" width="2.57"/>
    <col collapsed="false" customWidth="true" hidden="false" outlineLevel="0" max="6277" min="6277" style="129" width="8.71"/>
    <col collapsed="false" customWidth="true" hidden="false" outlineLevel="0" max="6278" min="6278" style="129" width="7.57"/>
    <col collapsed="false" customWidth="true" hidden="true" outlineLevel="0" max="6282" min="6279" style="129" width="11.23"/>
    <col collapsed="false" customWidth="true" hidden="false" outlineLevel="0" max="6283" min="6283" style="129" width="8.43"/>
    <col collapsed="false" customWidth="true" hidden="false" outlineLevel="0" max="6284" min="6284" style="129" width="7.57"/>
    <col collapsed="false" customWidth="true" hidden="false" outlineLevel="0" max="6285" min="6285" style="129" width="8.71"/>
    <col collapsed="false" customWidth="true" hidden="false" outlineLevel="0" max="6286" min="6286" style="129" width="7.57"/>
    <col collapsed="false" customWidth="true" hidden="true" outlineLevel="0" max="6290" min="6287" style="129" width="11.23"/>
    <col collapsed="false" customWidth="true" hidden="false" outlineLevel="0" max="6291" min="6291" style="129" width="8.43"/>
    <col collapsed="false" customWidth="true" hidden="false" outlineLevel="0" max="6292" min="6292" style="129" width="7.57"/>
    <col collapsed="false" customWidth="true" hidden="false" outlineLevel="0" max="6293" min="6293" style="129" width="8.71"/>
    <col collapsed="false" customWidth="true" hidden="false" outlineLevel="0" max="6294" min="6294" style="129" width="7.57"/>
    <col collapsed="false" customWidth="true" hidden="true" outlineLevel="0" max="6298" min="6295" style="129" width="11.23"/>
    <col collapsed="false" customWidth="true" hidden="false" outlineLevel="0" max="6299" min="6299" style="129" width="7.57"/>
    <col collapsed="false" customWidth="true" hidden="false" outlineLevel="0" max="6300" min="6300" style="129" width="7.43"/>
    <col collapsed="false" customWidth="true" hidden="false" outlineLevel="0" max="6301" min="6301" style="129" width="8.71"/>
    <col collapsed="false" customWidth="true" hidden="false" outlineLevel="0" max="6302" min="6302" style="129" width="7.57"/>
    <col collapsed="false" customWidth="true" hidden="true" outlineLevel="0" max="6306" min="6303" style="129" width="11.23"/>
    <col collapsed="false" customWidth="true" hidden="false" outlineLevel="0" max="6308" min="6307" style="129" width="7.57"/>
    <col collapsed="false" customWidth="true" hidden="true" outlineLevel="0" max="6320" min="6309" style="129" width="11.23"/>
    <col collapsed="false" customWidth="true" hidden="false" outlineLevel="0" max="6321" min="6321" style="129" width="8.71"/>
    <col collapsed="false" customWidth="true" hidden="false" outlineLevel="0" max="6322" min="6322" style="129" width="7.57"/>
    <col collapsed="false" customWidth="true" hidden="true" outlineLevel="0" max="6326" min="6323" style="129" width="11.23"/>
    <col collapsed="false" customWidth="true" hidden="false" outlineLevel="0" max="6328" min="6327" style="129" width="7.57"/>
    <col collapsed="false" customWidth="true" hidden="false" outlineLevel="0" max="6329" min="6329" style="129" width="8.71"/>
    <col collapsed="false" customWidth="true" hidden="false" outlineLevel="0" max="6330" min="6330" style="129" width="7.57"/>
    <col collapsed="false" customWidth="true" hidden="true" outlineLevel="0" max="6334" min="6331" style="129" width="11.23"/>
    <col collapsed="false" customWidth="true" hidden="false" outlineLevel="0" max="6336" min="6335" style="129" width="7.57"/>
    <col collapsed="false" customWidth="true" hidden="false" outlineLevel="0" max="6337" min="6337" style="129" width="0.71"/>
    <col collapsed="false" customWidth="true" hidden="false" outlineLevel="0" max="6338" min="6338" style="129" width="23.43"/>
    <col collapsed="false" customWidth="true" hidden="false" outlineLevel="0" max="6339" min="6339" style="129" width="7.71"/>
    <col collapsed="false" customWidth="true" hidden="false" outlineLevel="0" max="6340" min="6340" style="129" width="12.43"/>
    <col collapsed="false" customWidth="true" hidden="false" outlineLevel="0" max="6347" min="6341" style="129" width="9.71"/>
    <col collapsed="false" customWidth="true" hidden="false" outlineLevel="0" max="6348" min="6348" style="129" width="11.29"/>
    <col collapsed="false" customWidth="true" hidden="false" outlineLevel="0" max="6349" min="6349" style="129" width="8.71"/>
    <col collapsed="false" customWidth="true" hidden="false" outlineLevel="0" max="6350" min="6350" style="129" width="12.71"/>
    <col collapsed="false" customWidth="true" hidden="false" outlineLevel="0" max="6351" min="6351" style="129" width="0.57"/>
    <col collapsed="false" customWidth="true" hidden="false" outlineLevel="0" max="6352" min="6352" style="129" width="8.71"/>
    <col collapsed="false" customWidth="true" hidden="false" outlineLevel="0" max="6353" min="6353" style="129" width="6.57"/>
    <col collapsed="false" customWidth="true" hidden="true" outlineLevel="0" max="6354" min="6354" style="129" width="11.23"/>
    <col collapsed="false" customWidth="true" hidden="false" outlineLevel="0" max="6356" min="6355" style="129" width="7.57"/>
    <col collapsed="false" customWidth="true" hidden="false" outlineLevel="0" max="6357" min="6357" style="129" width="1.29"/>
    <col collapsed="false" customWidth="true" hidden="false" outlineLevel="0" max="6358" min="6358" style="129" width="9.57"/>
    <col collapsed="false" customWidth="true" hidden="false" outlineLevel="0" max="6359" min="6359" style="129" width="6.57"/>
    <col collapsed="false" customWidth="true" hidden="true" outlineLevel="0" max="6363" min="6360" style="129" width="11.23"/>
    <col collapsed="false" customWidth="true" hidden="false" outlineLevel="0" max="6364" min="6364" style="129" width="6.29"/>
    <col collapsed="false" customWidth="true" hidden="false" outlineLevel="0" max="6365" min="6365" style="129" width="7.29"/>
    <col collapsed="false" customWidth="true" hidden="false" outlineLevel="0" max="6366" min="6366" style="129" width="8.71"/>
    <col collapsed="false" customWidth="true" hidden="false" outlineLevel="0" max="6367" min="6367" style="129" width="6.57"/>
    <col collapsed="false" customWidth="true" hidden="true" outlineLevel="0" max="6371" min="6368" style="129" width="11.23"/>
    <col collapsed="false" customWidth="true" hidden="false" outlineLevel="0" max="6372" min="6372" style="129" width="6.29"/>
    <col collapsed="false" customWidth="true" hidden="false" outlineLevel="0" max="6373" min="6373" style="129" width="7.29"/>
    <col collapsed="false" customWidth="true" hidden="false" outlineLevel="0" max="6374" min="6374" style="129" width="8.71"/>
    <col collapsed="false" customWidth="true" hidden="false" outlineLevel="0" max="6375" min="6375" style="129" width="6.57"/>
    <col collapsed="false" customWidth="true" hidden="true" outlineLevel="0" max="6379" min="6376" style="129" width="11.23"/>
    <col collapsed="false" customWidth="true" hidden="false" outlineLevel="0" max="6380" min="6380" style="129" width="6.29"/>
    <col collapsed="false" customWidth="true" hidden="false" outlineLevel="0" max="6381" min="6381" style="129" width="7.29"/>
    <col collapsed="false" customWidth="false" hidden="false" outlineLevel="0" max="6529" min="6382" style="129" width="8"/>
    <col collapsed="false" customWidth="true" hidden="false" outlineLevel="0" max="6530" min="6530" style="129" width="23.29"/>
    <col collapsed="false" customWidth="true" hidden="false" outlineLevel="0" max="6531" min="6531" style="129" width="7.71"/>
    <col collapsed="false" customWidth="true" hidden="false" outlineLevel="0" max="6532" min="6532" style="129" width="2.57"/>
    <col collapsed="false" customWidth="true" hidden="false" outlineLevel="0" max="6533" min="6533" style="129" width="8.71"/>
    <col collapsed="false" customWidth="true" hidden="false" outlineLevel="0" max="6534" min="6534" style="129" width="7.57"/>
    <col collapsed="false" customWidth="true" hidden="true" outlineLevel="0" max="6538" min="6535" style="129" width="11.23"/>
    <col collapsed="false" customWidth="true" hidden="false" outlineLevel="0" max="6539" min="6539" style="129" width="8.43"/>
    <col collapsed="false" customWidth="true" hidden="false" outlineLevel="0" max="6540" min="6540" style="129" width="7.57"/>
    <col collapsed="false" customWidth="true" hidden="false" outlineLevel="0" max="6541" min="6541" style="129" width="8.71"/>
    <col collapsed="false" customWidth="true" hidden="false" outlineLevel="0" max="6542" min="6542" style="129" width="7.57"/>
    <col collapsed="false" customWidth="true" hidden="true" outlineLevel="0" max="6546" min="6543" style="129" width="11.23"/>
    <col collapsed="false" customWidth="true" hidden="false" outlineLevel="0" max="6547" min="6547" style="129" width="8.43"/>
    <col collapsed="false" customWidth="true" hidden="false" outlineLevel="0" max="6548" min="6548" style="129" width="7.57"/>
    <col collapsed="false" customWidth="true" hidden="false" outlineLevel="0" max="6549" min="6549" style="129" width="8.71"/>
    <col collapsed="false" customWidth="true" hidden="false" outlineLevel="0" max="6550" min="6550" style="129" width="7.57"/>
    <col collapsed="false" customWidth="true" hidden="true" outlineLevel="0" max="6554" min="6551" style="129" width="11.23"/>
    <col collapsed="false" customWidth="true" hidden="false" outlineLevel="0" max="6555" min="6555" style="129" width="7.57"/>
    <col collapsed="false" customWidth="true" hidden="false" outlineLevel="0" max="6556" min="6556" style="129" width="7.43"/>
    <col collapsed="false" customWidth="true" hidden="false" outlineLevel="0" max="6557" min="6557" style="129" width="8.71"/>
    <col collapsed="false" customWidth="true" hidden="false" outlineLevel="0" max="6558" min="6558" style="129" width="7.57"/>
    <col collapsed="false" customWidth="true" hidden="true" outlineLevel="0" max="6562" min="6559" style="129" width="11.23"/>
    <col collapsed="false" customWidth="true" hidden="false" outlineLevel="0" max="6564" min="6563" style="129" width="7.57"/>
    <col collapsed="false" customWidth="true" hidden="true" outlineLevel="0" max="6576" min="6565" style="129" width="11.23"/>
    <col collapsed="false" customWidth="true" hidden="false" outlineLevel="0" max="6577" min="6577" style="129" width="8.71"/>
    <col collapsed="false" customWidth="true" hidden="false" outlineLevel="0" max="6578" min="6578" style="129" width="7.57"/>
    <col collapsed="false" customWidth="true" hidden="true" outlineLevel="0" max="6582" min="6579" style="129" width="11.23"/>
    <col collapsed="false" customWidth="true" hidden="false" outlineLevel="0" max="6584" min="6583" style="129" width="7.57"/>
    <col collapsed="false" customWidth="true" hidden="false" outlineLevel="0" max="6585" min="6585" style="129" width="8.71"/>
    <col collapsed="false" customWidth="true" hidden="false" outlineLevel="0" max="6586" min="6586" style="129" width="7.57"/>
    <col collapsed="false" customWidth="true" hidden="true" outlineLevel="0" max="6590" min="6587" style="129" width="11.23"/>
    <col collapsed="false" customWidth="true" hidden="false" outlineLevel="0" max="6592" min="6591" style="129" width="7.57"/>
    <col collapsed="false" customWidth="true" hidden="false" outlineLevel="0" max="6593" min="6593" style="129" width="0.71"/>
    <col collapsed="false" customWidth="true" hidden="false" outlineLevel="0" max="6594" min="6594" style="129" width="23.43"/>
    <col collapsed="false" customWidth="true" hidden="false" outlineLevel="0" max="6595" min="6595" style="129" width="7.71"/>
    <col collapsed="false" customWidth="true" hidden="false" outlineLevel="0" max="6596" min="6596" style="129" width="12.43"/>
    <col collapsed="false" customWidth="true" hidden="false" outlineLevel="0" max="6603" min="6597" style="129" width="9.71"/>
    <col collapsed="false" customWidth="true" hidden="false" outlineLevel="0" max="6604" min="6604" style="129" width="11.29"/>
    <col collapsed="false" customWidth="true" hidden="false" outlineLevel="0" max="6605" min="6605" style="129" width="8.71"/>
    <col collapsed="false" customWidth="true" hidden="false" outlineLevel="0" max="6606" min="6606" style="129" width="12.71"/>
    <col collapsed="false" customWidth="true" hidden="false" outlineLevel="0" max="6607" min="6607" style="129" width="0.57"/>
    <col collapsed="false" customWidth="true" hidden="false" outlineLevel="0" max="6608" min="6608" style="129" width="8.71"/>
    <col collapsed="false" customWidth="true" hidden="false" outlineLevel="0" max="6609" min="6609" style="129" width="6.57"/>
    <col collapsed="false" customWidth="true" hidden="true" outlineLevel="0" max="6610" min="6610" style="129" width="11.23"/>
    <col collapsed="false" customWidth="true" hidden="false" outlineLevel="0" max="6612" min="6611" style="129" width="7.57"/>
    <col collapsed="false" customWidth="true" hidden="false" outlineLevel="0" max="6613" min="6613" style="129" width="1.29"/>
    <col collapsed="false" customWidth="true" hidden="false" outlineLevel="0" max="6614" min="6614" style="129" width="9.57"/>
    <col collapsed="false" customWidth="true" hidden="false" outlineLevel="0" max="6615" min="6615" style="129" width="6.57"/>
    <col collapsed="false" customWidth="true" hidden="true" outlineLevel="0" max="6619" min="6616" style="129" width="11.23"/>
    <col collapsed="false" customWidth="true" hidden="false" outlineLevel="0" max="6620" min="6620" style="129" width="6.29"/>
    <col collapsed="false" customWidth="true" hidden="false" outlineLevel="0" max="6621" min="6621" style="129" width="7.29"/>
    <col collapsed="false" customWidth="true" hidden="false" outlineLevel="0" max="6622" min="6622" style="129" width="8.71"/>
    <col collapsed="false" customWidth="true" hidden="false" outlineLevel="0" max="6623" min="6623" style="129" width="6.57"/>
    <col collapsed="false" customWidth="true" hidden="true" outlineLevel="0" max="6627" min="6624" style="129" width="11.23"/>
    <col collapsed="false" customWidth="true" hidden="false" outlineLevel="0" max="6628" min="6628" style="129" width="6.29"/>
    <col collapsed="false" customWidth="true" hidden="false" outlineLevel="0" max="6629" min="6629" style="129" width="7.29"/>
    <col collapsed="false" customWidth="true" hidden="false" outlineLevel="0" max="6630" min="6630" style="129" width="8.71"/>
    <col collapsed="false" customWidth="true" hidden="false" outlineLevel="0" max="6631" min="6631" style="129" width="6.57"/>
    <col collapsed="false" customWidth="true" hidden="true" outlineLevel="0" max="6635" min="6632" style="129" width="11.23"/>
    <col collapsed="false" customWidth="true" hidden="false" outlineLevel="0" max="6636" min="6636" style="129" width="6.29"/>
    <col collapsed="false" customWidth="true" hidden="false" outlineLevel="0" max="6637" min="6637" style="129" width="7.29"/>
    <col collapsed="false" customWidth="false" hidden="false" outlineLevel="0" max="6785" min="6638" style="129" width="8"/>
    <col collapsed="false" customWidth="true" hidden="false" outlineLevel="0" max="6786" min="6786" style="129" width="23.29"/>
    <col collapsed="false" customWidth="true" hidden="false" outlineLevel="0" max="6787" min="6787" style="129" width="7.71"/>
    <col collapsed="false" customWidth="true" hidden="false" outlineLevel="0" max="6788" min="6788" style="129" width="2.57"/>
    <col collapsed="false" customWidth="true" hidden="false" outlineLevel="0" max="6789" min="6789" style="129" width="8.71"/>
    <col collapsed="false" customWidth="true" hidden="false" outlineLevel="0" max="6790" min="6790" style="129" width="7.57"/>
    <col collapsed="false" customWidth="true" hidden="true" outlineLevel="0" max="6794" min="6791" style="129" width="11.23"/>
    <col collapsed="false" customWidth="true" hidden="false" outlineLevel="0" max="6795" min="6795" style="129" width="8.43"/>
    <col collapsed="false" customWidth="true" hidden="false" outlineLevel="0" max="6796" min="6796" style="129" width="7.57"/>
    <col collapsed="false" customWidth="true" hidden="false" outlineLevel="0" max="6797" min="6797" style="129" width="8.71"/>
    <col collapsed="false" customWidth="true" hidden="false" outlineLevel="0" max="6798" min="6798" style="129" width="7.57"/>
    <col collapsed="false" customWidth="true" hidden="true" outlineLevel="0" max="6802" min="6799" style="129" width="11.23"/>
    <col collapsed="false" customWidth="true" hidden="false" outlineLevel="0" max="6803" min="6803" style="129" width="8.43"/>
    <col collapsed="false" customWidth="true" hidden="false" outlineLevel="0" max="6804" min="6804" style="129" width="7.57"/>
    <col collapsed="false" customWidth="true" hidden="false" outlineLevel="0" max="6805" min="6805" style="129" width="8.71"/>
    <col collapsed="false" customWidth="true" hidden="false" outlineLevel="0" max="6806" min="6806" style="129" width="7.57"/>
    <col collapsed="false" customWidth="true" hidden="true" outlineLevel="0" max="6810" min="6807" style="129" width="11.23"/>
    <col collapsed="false" customWidth="true" hidden="false" outlineLevel="0" max="6811" min="6811" style="129" width="7.57"/>
    <col collapsed="false" customWidth="true" hidden="false" outlineLevel="0" max="6812" min="6812" style="129" width="7.43"/>
    <col collapsed="false" customWidth="true" hidden="false" outlineLevel="0" max="6813" min="6813" style="129" width="8.71"/>
    <col collapsed="false" customWidth="true" hidden="false" outlineLevel="0" max="6814" min="6814" style="129" width="7.57"/>
    <col collapsed="false" customWidth="true" hidden="true" outlineLevel="0" max="6818" min="6815" style="129" width="11.23"/>
    <col collapsed="false" customWidth="true" hidden="false" outlineLevel="0" max="6820" min="6819" style="129" width="7.57"/>
    <col collapsed="false" customWidth="true" hidden="true" outlineLevel="0" max="6832" min="6821" style="129" width="11.23"/>
    <col collapsed="false" customWidth="true" hidden="false" outlineLevel="0" max="6833" min="6833" style="129" width="8.71"/>
    <col collapsed="false" customWidth="true" hidden="false" outlineLevel="0" max="6834" min="6834" style="129" width="7.57"/>
    <col collapsed="false" customWidth="true" hidden="true" outlineLevel="0" max="6838" min="6835" style="129" width="11.23"/>
    <col collapsed="false" customWidth="true" hidden="false" outlineLevel="0" max="6840" min="6839" style="129" width="7.57"/>
    <col collapsed="false" customWidth="true" hidden="false" outlineLevel="0" max="6841" min="6841" style="129" width="8.71"/>
    <col collapsed="false" customWidth="true" hidden="false" outlineLevel="0" max="6842" min="6842" style="129" width="7.57"/>
    <col collapsed="false" customWidth="true" hidden="true" outlineLevel="0" max="6846" min="6843" style="129" width="11.23"/>
    <col collapsed="false" customWidth="true" hidden="false" outlineLevel="0" max="6848" min="6847" style="129" width="7.57"/>
    <col collapsed="false" customWidth="true" hidden="false" outlineLevel="0" max="6849" min="6849" style="129" width="0.71"/>
    <col collapsed="false" customWidth="true" hidden="false" outlineLevel="0" max="6850" min="6850" style="129" width="23.43"/>
    <col collapsed="false" customWidth="true" hidden="false" outlineLevel="0" max="6851" min="6851" style="129" width="7.71"/>
    <col collapsed="false" customWidth="true" hidden="false" outlineLevel="0" max="6852" min="6852" style="129" width="12.43"/>
    <col collapsed="false" customWidth="true" hidden="false" outlineLevel="0" max="6859" min="6853" style="129" width="9.71"/>
    <col collapsed="false" customWidth="true" hidden="false" outlineLevel="0" max="6860" min="6860" style="129" width="11.29"/>
    <col collapsed="false" customWidth="true" hidden="false" outlineLevel="0" max="6861" min="6861" style="129" width="8.71"/>
    <col collapsed="false" customWidth="true" hidden="false" outlineLevel="0" max="6862" min="6862" style="129" width="12.71"/>
    <col collapsed="false" customWidth="true" hidden="false" outlineLevel="0" max="6863" min="6863" style="129" width="0.57"/>
    <col collapsed="false" customWidth="true" hidden="false" outlineLevel="0" max="6864" min="6864" style="129" width="8.71"/>
    <col collapsed="false" customWidth="true" hidden="false" outlineLevel="0" max="6865" min="6865" style="129" width="6.57"/>
    <col collapsed="false" customWidth="true" hidden="true" outlineLevel="0" max="6866" min="6866" style="129" width="11.23"/>
    <col collapsed="false" customWidth="true" hidden="false" outlineLevel="0" max="6868" min="6867" style="129" width="7.57"/>
    <col collapsed="false" customWidth="true" hidden="false" outlineLevel="0" max="6869" min="6869" style="129" width="1.29"/>
    <col collapsed="false" customWidth="true" hidden="false" outlineLevel="0" max="6870" min="6870" style="129" width="9.57"/>
    <col collapsed="false" customWidth="true" hidden="false" outlineLevel="0" max="6871" min="6871" style="129" width="6.57"/>
    <col collapsed="false" customWidth="true" hidden="true" outlineLevel="0" max="6875" min="6872" style="129" width="11.23"/>
    <col collapsed="false" customWidth="true" hidden="false" outlineLevel="0" max="6876" min="6876" style="129" width="6.29"/>
    <col collapsed="false" customWidth="true" hidden="false" outlineLevel="0" max="6877" min="6877" style="129" width="7.29"/>
    <col collapsed="false" customWidth="true" hidden="false" outlineLevel="0" max="6878" min="6878" style="129" width="8.71"/>
    <col collapsed="false" customWidth="true" hidden="false" outlineLevel="0" max="6879" min="6879" style="129" width="6.57"/>
    <col collapsed="false" customWidth="true" hidden="true" outlineLevel="0" max="6883" min="6880" style="129" width="11.23"/>
    <col collapsed="false" customWidth="true" hidden="false" outlineLevel="0" max="6884" min="6884" style="129" width="6.29"/>
    <col collapsed="false" customWidth="true" hidden="false" outlineLevel="0" max="6885" min="6885" style="129" width="7.29"/>
    <col collapsed="false" customWidth="true" hidden="false" outlineLevel="0" max="6886" min="6886" style="129" width="8.71"/>
    <col collapsed="false" customWidth="true" hidden="false" outlineLevel="0" max="6887" min="6887" style="129" width="6.57"/>
    <col collapsed="false" customWidth="true" hidden="true" outlineLevel="0" max="6891" min="6888" style="129" width="11.23"/>
    <col collapsed="false" customWidth="true" hidden="false" outlineLevel="0" max="6892" min="6892" style="129" width="6.29"/>
    <col collapsed="false" customWidth="true" hidden="false" outlineLevel="0" max="6893" min="6893" style="129" width="7.29"/>
    <col collapsed="false" customWidth="false" hidden="false" outlineLevel="0" max="7041" min="6894" style="129" width="8"/>
    <col collapsed="false" customWidth="true" hidden="false" outlineLevel="0" max="7042" min="7042" style="129" width="23.29"/>
    <col collapsed="false" customWidth="true" hidden="false" outlineLevel="0" max="7043" min="7043" style="129" width="7.71"/>
    <col collapsed="false" customWidth="true" hidden="false" outlineLevel="0" max="7044" min="7044" style="129" width="2.57"/>
    <col collapsed="false" customWidth="true" hidden="false" outlineLevel="0" max="7045" min="7045" style="129" width="8.71"/>
    <col collapsed="false" customWidth="true" hidden="false" outlineLevel="0" max="7046" min="7046" style="129" width="7.57"/>
    <col collapsed="false" customWidth="true" hidden="true" outlineLevel="0" max="7050" min="7047" style="129" width="11.23"/>
    <col collapsed="false" customWidth="true" hidden="false" outlineLevel="0" max="7051" min="7051" style="129" width="8.43"/>
    <col collapsed="false" customWidth="true" hidden="false" outlineLevel="0" max="7052" min="7052" style="129" width="7.57"/>
    <col collapsed="false" customWidth="true" hidden="false" outlineLevel="0" max="7053" min="7053" style="129" width="8.71"/>
    <col collapsed="false" customWidth="true" hidden="false" outlineLevel="0" max="7054" min="7054" style="129" width="7.57"/>
    <col collapsed="false" customWidth="true" hidden="true" outlineLevel="0" max="7058" min="7055" style="129" width="11.23"/>
    <col collapsed="false" customWidth="true" hidden="false" outlineLevel="0" max="7059" min="7059" style="129" width="8.43"/>
    <col collapsed="false" customWidth="true" hidden="false" outlineLevel="0" max="7060" min="7060" style="129" width="7.57"/>
    <col collapsed="false" customWidth="true" hidden="false" outlineLevel="0" max="7061" min="7061" style="129" width="8.71"/>
    <col collapsed="false" customWidth="true" hidden="false" outlineLevel="0" max="7062" min="7062" style="129" width="7.57"/>
    <col collapsed="false" customWidth="true" hidden="true" outlineLevel="0" max="7066" min="7063" style="129" width="11.23"/>
    <col collapsed="false" customWidth="true" hidden="false" outlineLevel="0" max="7067" min="7067" style="129" width="7.57"/>
    <col collapsed="false" customWidth="true" hidden="false" outlineLevel="0" max="7068" min="7068" style="129" width="7.43"/>
    <col collapsed="false" customWidth="true" hidden="false" outlineLevel="0" max="7069" min="7069" style="129" width="8.71"/>
    <col collapsed="false" customWidth="true" hidden="false" outlineLevel="0" max="7070" min="7070" style="129" width="7.57"/>
    <col collapsed="false" customWidth="true" hidden="true" outlineLevel="0" max="7074" min="7071" style="129" width="11.23"/>
    <col collapsed="false" customWidth="true" hidden="false" outlineLevel="0" max="7076" min="7075" style="129" width="7.57"/>
    <col collapsed="false" customWidth="true" hidden="true" outlineLevel="0" max="7088" min="7077" style="129" width="11.23"/>
    <col collapsed="false" customWidth="true" hidden="false" outlineLevel="0" max="7089" min="7089" style="129" width="8.71"/>
    <col collapsed="false" customWidth="true" hidden="false" outlineLevel="0" max="7090" min="7090" style="129" width="7.57"/>
    <col collapsed="false" customWidth="true" hidden="true" outlineLevel="0" max="7094" min="7091" style="129" width="11.23"/>
    <col collapsed="false" customWidth="true" hidden="false" outlineLevel="0" max="7096" min="7095" style="129" width="7.57"/>
    <col collapsed="false" customWidth="true" hidden="false" outlineLevel="0" max="7097" min="7097" style="129" width="8.71"/>
    <col collapsed="false" customWidth="true" hidden="false" outlineLevel="0" max="7098" min="7098" style="129" width="7.57"/>
    <col collapsed="false" customWidth="true" hidden="true" outlineLevel="0" max="7102" min="7099" style="129" width="11.23"/>
    <col collapsed="false" customWidth="true" hidden="false" outlineLevel="0" max="7104" min="7103" style="129" width="7.57"/>
    <col collapsed="false" customWidth="true" hidden="false" outlineLevel="0" max="7105" min="7105" style="129" width="0.71"/>
    <col collapsed="false" customWidth="true" hidden="false" outlineLevel="0" max="7106" min="7106" style="129" width="23.43"/>
    <col collapsed="false" customWidth="true" hidden="false" outlineLevel="0" max="7107" min="7107" style="129" width="7.71"/>
    <col collapsed="false" customWidth="true" hidden="false" outlineLevel="0" max="7108" min="7108" style="129" width="12.43"/>
    <col collapsed="false" customWidth="true" hidden="false" outlineLevel="0" max="7115" min="7109" style="129" width="9.71"/>
    <col collapsed="false" customWidth="true" hidden="false" outlineLevel="0" max="7116" min="7116" style="129" width="11.29"/>
    <col collapsed="false" customWidth="true" hidden="false" outlineLevel="0" max="7117" min="7117" style="129" width="8.71"/>
    <col collapsed="false" customWidth="true" hidden="false" outlineLevel="0" max="7118" min="7118" style="129" width="12.71"/>
    <col collapsed="false" customWidth="true" hidden="false" outlineLevel="0" max="7119" min="7119" style="129" width="0.57"/>
    <col collapsed="false" customWidth="true" hidden="false" outlineLevel="0" max="7120" min="7120" style="129" width="8.71"/>
    <col collapsed="false" customWidth="true" hidden="false" outlineLevel="0" max="7121" min="7121" style="129" width="6.57"/>
    <col collapsed="false" customWidth="true" hidden="true" outlineLevel="0" max="7122" min="7122" style="129" width="11.23"/>
    <col collapsed="false" customWidth="true" hidden="false" outlineLevel="0" max="7124" min="7123" style="129" width="7.57"/>
    <col collapsed="false" customWidth="true" hidden="false" outlineLevel="0" max="7125" min="7125" style="129" width="1.29"/>
    <col collapsed="false" customWidth="true" hidden="false" outlineLevel="0" max="7126" min="7126" style="129" width="9.57"/>
    <col collapsed="false" customWidth="true" hidden="false" outlineLevel="0" max="7127" min="7127" style="129" width="6.57"/>
    <col collapsed="false" customWidth="true" hidden="true" outlineLevel="0" max="7131" min="7128" style="129" width="11.23"/>
    <col collapsed="false" customWidth="true" hidden="false" outlineLevel="0" max="7132" min="7132" style="129" width="6.29"/>
    <col collapsed="false" customWidth="true" hidden="false" outlineLevel="0" max="7133" min="7133" style="129" width="7.29"/>
    <col collapsed="false" customWidth="true" hidden="false" outlineLevel="0" max="7134" min="7134" style="129" width="8.71"/>
    <col collapsed="false" customWidth="true" hidden="false" outlineLevel="0" max="7135" min="7135" style="129" width="6.57"/>
    <col collapsed="false" customWidth="true" hidden="true" outlineLevel="0" max="7139" min="7136" style="129" width="11.23"/>
    <col collapsed="false" customWidth="true" hidden="false" outlineLevel="0" max="7140" min="7140" style="129" width="6.29"/>
    <col collapsed="false" customWidth="true" hidden="false" outlineLevel="0" max="7141" min="7141" style="129" width="7.29"/>
    <col collapsed="false" customWidth="true" hidden="false" outlineLevel="0" max="7142" min="7142" style="129" width="8.71"/>
    <col collapsed="false" customWidth="true" hidden="false" outlineLevel="0" max="7143" min="7143" style="129" width="6.57"/>
    <col collapsed="false" customWidth="true" hidden="true" outlineLevel="0" max="7147" min="7144" style="129" width="11.23"/>
    <col collapsed="false" customWidth="true" hidden="false" outlineLevel="0" max="7148" min="7148" style="129" width="6.29"/>
    <col collapsed="false" customWidth="true" hidden="false" outlineLevel="0" max="7149" min="7149" style="129" width="7.29"/>
    <col collapsed="false" customWidth="false" hidden="false" outlineLevel="0" max="7297" min="7150" style="129" width="8"/>
    <col collapsed="false" customWidth="true" hidden="false" outlineLevel="0" max="7298" min="7298" style="129" width="23.29"/>
    <col collapsed="false" customWidth="true" hidden="false" outlineLevel="0" max="7299" min="7299" style="129" width="7.71"/>
    <col collapsed="false" customWidth="true" hidden="false" outlineLevel="0" max="7300" min="7300" style="129" width="2.57"/>
    <col collapsed="false" customWidth="true" hidden="false" outlineLevel="0" max="7301" min="7301" style="129" width="8.71"/>
    <col collapsed="false" customWidth="true" hidden="false" outlineLevel="0" max="7302" min="7302" style="129" width="7.57"/>
    <col collapsed="false" customWidth="true" hidden="true" outlineLevel="0" max="7306" min="7303" style="129" width="11.23"/>
    <col collapsed="false" customWidth="true" hidden="false" outlineLevel="0" max="7307" min="7307" style="129" width="8.43"/>
    <col collapsed="false" customWidth="true" hidden="false" outlineLevel="0" max="7308" min="7308" style="129" width="7.57"/>
    <col collapsed="false" customWidth="true" hidden="false" outlineLevel="0" max="7309" min="7309" style="129" width="8.71"/>
    <col collapsed="false" customWidth="true" hidden="false" outlineLevel="0" max="7310" min="7310" style="129" width="7.57"/>
    <col collapsed="false" customWidth="true" hidden="true" outlineLevel="0" max="7314" min="7311" style="129" width="11.23"/>
    <col collapsed="false" customWidth="true" hidden="false" outlineLevel="0" max="7315" min="7315" style="129" width="8.43"/>
    <col collapsed="false" customWidth="true" hidden="false" outlineLevel="0" max="7316" min="7316" style="129" width="7.57"/>
    <col collapsed="false" customWidth="true" hidden="false" outlineLevel="0" max="7317" min="7317" style="129" width="8.71"/>
    <col collapsed="false" customWidth="true" hidden="false" outlineLevel="0" max="7318" min="7318" style="129" width="7.57"/>
    <col collapsed="false" customWidth="true" hidden="true" outlineLevel="0" max="7322" min="7319" style="129" width="11.23"/>
    <col collapsed="false" customWidth="true" hidden="false" outlineLevel="0" max="7323" min="7323" style="129" width="7.57"/>
    <col collapsed="false" customWidth="true" hidden="false" outlineLevel="0" max="7324" min="7324" style="129" width="7.43"/>
    <col collapsed="false" customWidth="true" hidden="false" outlineLevel="0" max="7325" min="7325" style="129" width="8.71"/>
    <col collapsed="false" customWidth="true" hidden="false" outlineLevel="0" max="7326" min="7326" style="129" width="7.57"/>
    <col collapsed="false" customWidth="true" hidden="true" outlineLevel="0" max="7330" min="7327" style="129" width="11.23"/>
    <col collapsed="false" customWidth="true" hidden="false" outlineLevel="0" max="7332" min="7331" style="129" width="7.57"/>
    <col collapsed="false" customWidth="true" hidden="true" outlineLevel="0" max="7344" min="7333" style="129" width="11.23"/>
    <col collapsed="false" customWidth="true" hidden="false" outlineLevel="0" max="7345" min="7345" style="129" width="8.71"/>
    <col collapsed="false" customWidth="true" hidden="false" outlineLevel="0" max="7346" min="7346" style="129" width="7.57"/>
    <col collapsed="false" customWidth="true" hidden="true" outlineLevel="0" max="7350" min="7347" style="129" width="11.23"/>
    <col collapsed="false" customWidth="true" hidden="false" outlineLevel="0" max="7352" min="7351" style="129" width="7.57"/>
    <col collapsed="false" customWidth="true" hidden="false" outlineLevel="0" max="7353" min="7353" style="129" width="8.71"/>
    <col collapsed="false" customWidth="true" hidden="false" outlineLevel="0" max="7354" min="7354" style="129" width="7.57"/>
    <col collapsed="false" customWidth="true" hidden="true" outlineLevel="0" max="7358" min="7355" style="129" width="11.23"/>
    <col collapsed="false" customWidth="true" hidden="false" outlineLevel="0" max="7360" min="7359" style="129" width="7.57"/>
    <col collapsed="false" customWidth="true" hidden="false" outlineLevel="0" max="7361" min="7361" style="129" width="0.71"/>
    <col collapsed="false" customWidth="true" hidden="false" outlineLevel="0" max="7362" min="7362" style="129" width="23.43"/>
    <col collapsed="false" customWidth="true" hidden="false" outlineLevel="0" max="7363" min="7363" style="129" width="7.71"/>
    <col collapsed="false" customWidth="true" hidden="false" outlineLevel="0" max="7364" min="7364" style="129" width="12.43"/>
    <col collapsed="false" customWidth="true" hidden="false" outlineLevel="0" max="7371" min="7365" style="129" width="9.71"/>
    <col collapsed="false" customWidth="true" hidden="false" outlineLevel="0" max="7372" min="7372" style="129" width="11.29"/>
    <col collapsed="false" customWidth="true" hidden="false" outlineLevel="0" max="7373" min="7373" style="129" width="8.71"/>
    <col collapsed="false" customWidth="true" hidden="false" outlineLevel="0" max="7374" min="7374" style="129" width="12.71"/>
    <col collapsed="false" customWidth="true" hidden="false" outlineLevel="0" max="7375" min="7375" style="129" width="0.57"/>
    <col collapsed="false" customWidth="true" hidden="false" outlineLevel="0" max="7376" min="7376" style="129" width="8.71"/>
    <col collapsed="false" customWidth="true" hidden="false" outlineLevel="0" max="7377" min="7377" style="129" width="6.57"/>
    <col collapsed="false" customWidth="true" hidden="true" outlineLevel="0" max="7378" min="7378" style="129" width="11.23"/>
    <col collapsed="false" customWidth="true" hidden="false" outlineLevel="0" max="7380" min="7379" style="129" width="7.57"/>
    <col collapsed="false" customWidth="true" hidden="false" outlineLevel="0" max="7381" min="7381" style="129" width="1.29"/>
    <col collapsed="false" customWidth="true" hidden="false" outlineLevel="0" max="7382" min="7382" style="129" width="9.57"/>
    <col collapsed="false" customWidth="true" hidden="false" outlineLevel="0" max="7383" min="7383" style="129" width="6.57"/>
    <col collapsed="false" customWidth="true" hidden="true" outlineLevel="0" max="7387" min="7384" style="129" width="11.23"/>
    <col collapsed="false" customWidth="true" hidden="false" outlineLevel="0" max="7388" min="7388" style="129" width="6.29"/>
    <col collapsed="false" customWidth="true" hidden="false" outlineLevel="0" max="7389" min="7389" style="129" width="7.29"/>
    <col collapsed="false" customWidth="true" hidden="false" outlineLevel="0" max="7390" min="7390" style="129" width="8.71"/>
    <col collapsed="false" customWidth="true" hidden="false" outlineLevel="0" max="7391" min="7391" style="129" width="6.57"/>
    <col collapsed="false" customWidth="true" hidden="true" outlineLevel="0" max="7395" min="7392" style="129" width="11.23"/>
    <col collapsed="false" customWidth="true" hidden="false" outlineLevel="0" max="7396" min="7396" style="129" width="6.29"/>
    <col collapsed="false" customWidth="true" hidden="false" outlineLevel="0" max="7397" min="7397" style="129" width="7.29"/>
    <col collapsed="false" customWidth="true" hidden="false" outlineLevel="0" max="7398" min="7398" style="129" width="8.71"/>
    <col collapsed="false" customWidth="true" hidden="false" outlineLevel="0" max="7399" min="7399" style="129" width="6.57"/>
    <col collapsed="false" customWidth="true" hidden="true" outlineLevel="0" max="7403" min="7400" style="129" width="11.23"/>
    <col collapsed="false" customWidth="true" hidden="false" outlineLevel="0" max="7404" min="7404" style="129" width="6.29"/>
    <col collapsed="false" customWidth="true" hidden="false" outlineLevel="0" max="7405" min="7405" style="129" width="7.29"/>
    <col collapsed="false" customWidth="false" hidden="false" outlineLevel="0" max="7553" min="7406" style="129" width="8"/>
    <col collapsed="false" customWidth="true" hidden="false" outlineLevel="0" max="7554" min="7554" style="129" width="23.29"/>
    <col collapsed="false" customWidth="true" hidden="false" outlineLevel="0" max="7555" min="7555" style="129" width="7.71"/>
    <col collapsed="false" customWidth="true" hidden="false" outlineLevel="0" max="7556" min="7556" style="129" width="2.57"/>
    <col collapsed="false" customWidth="true" hidden="false" outlineLevel="0" max="7557" min="7557" style="129" width="8.71"/>
    <col collapsed="false" customWidth="true" hidden="false" outlineLevel="0" max="7558" min="7558" style="129" width="7.57"/>
    <col collapsed="false" customWidth="true" hidden="true" outlineLevel="0" max="7562" min="7559" style="129" width="11.23"/>
    <col collapsed="false" customWidth="true" hidden="false" outlineLevel="0" max="7563" min="7563" style="129" width="8.43"/>
    <col collapsed="false" customWidth="true" hidden="false" outlineLevel="0" max="7564" min="7564" style="129" width="7.57"/>
    <col collapsed="false" customWidth="true" hidden="false" outlineLevel="0" max="7565" min="7565" style="129" width="8.71"/>
    <col collapsed="false" customWidth="true" hidden="false" outlineLevel="0" max="7566" min="7566" style="129" width="7.57"/>
    <col collapsed="false" customWidth="true" hidden="true" outlineLevel="0" max="7570" min="7567" style="129" width="11.23"/>
    <col collapsed="false" customWidth="true" hidden="false" outlineLevel="0" max="7571" min="7571" style="129" width="8.43"/>
    <col collapsed="false" customWidth="true" hidden="false" outlineLevel="0" max="7572" min="7572" style="129" width="7.57"/>
    <col collapsed="false" customWidth="true" hidden="false" outlineLevel="0" max="7573" min="7573" style="129" width="8.71"/>
    <col collapsed="false" customWidth="true" hidden="false" outlineLevel="0" max="7574" min="7574" style="129" width="7.57"/>
    <col collapsed="false" customWidth="true" hidden="true" outlineLevel="0" max="7578" min="7575" style="129" width="11.23"/>
    <col collapsed="false" customWidth="true" hidden="false" outlineLevel="0" max="7579" min="7579" style="129" width="7.57"/>
    <col collapsed="false" customWidth="true" hidden="false" outlineLevel="0" max="7580" min="7580" style="129" width="7.43"/>
    <col collapsed="false" customWidth="true" hidden="false" outlineLevel="0" max="7581" min="7581" style="129" width="8.71"/>
    <col collapsed="false" customWidth="true" hidden="false" outlineLevel="0" max="7582" min="7582" style="129" width="7.57"/>
    <col collapsed="false" customWidth="true" hidden="true" outlineLevel="0" max="7586" min="7583" style="129" width="11.23"/>
    <col collapsed="false" customWidth="true" hidden="false" outlineLevel="0" max="7588" min="7587" style="129" width="7.57"/>
    <col collapsed="false" customWidth="true" hidden="true" outlineLevel="0" max="7600" min="7589" style="129" width="11.23"/>
    <col collapsed="false" customWidth="true" hidden="false" outlineLevel="0" max="7601" min="7601" style="129" width="8.71"/>
    <col collapsed="false" customWidth="true" hidden="false" outlineLevel="0" max="7602" min="7602" style="129" width="7.57"/>
    <col collapsed="false" customWidth="true" hidden="true" outlineLevel="0" max="7606" min="7603" style="129" width="11.23"/>
    <col collapsed="false" customWidth="true" hidden="false" outlineLevel="0" max="7608" min="7607" style="129" width="7.57"/>
    <col collapsed="false" customWidth="true" hidden="false" outlineLevel="0" max="7609" min="7609" style="129" width="8.71"/>
    <col collapsed="false" customWidth="true" hidden="false" outlineLevel="0" max="7610" min="7610" style="129" width="7.57"/>
    <col collapsed="false" customWidth="true" hidden="true" outlineLevel="0" max="7614" min="7611" style="129" width="11.23"/>
    <col collapsed="false" customWidth="true" hidden="false" outlineLevel="0" max="7616" min="7615" style="129" width="7.57"/>
    <col collapsed="false" customWidth="true" hidden="false" outlineLevel="0" max="7617" min="7617" style="129" width="0.71"/>
    <col collapsed="false" customWidth="true" hidden="false" outlineLevel="0" max="7618" min="7618" style="129" width="23.43"/>
    <col collapsed="false" customWidth="true" hidden="false" outlineLevel="0" max="7619" min="7619" style="129" width="7.71"/>
    <col collapsed="false" customWidth="true" hidden="false" outlineLevel="0" max="7620" min="7620" style="129" width="12.43"/>
    <col collapsed="false" customWidth="true" hidden="false" outlineLevel="0" max="7627" min="7621" style="129" width="9.71"/>
    <col collapsed="false" customWidth="true" hidden="false" outlineLevel="0" max="7628" min="7628" style="129" width="11.29"/>
    <col collapsed="false" customWidth="true" hidden="false" outlineLevel="0" max="7629" min="7629" style="129" width="8.71"/>
    <col collapsed="false" customWidth="true" hidden="false" outlineLevel="0" max="7630" min="7630" style="129" width="12.71"/>
    <col collapsed="false" customWidth="true" hidden="false" outlineLevel="0" max="7631" min="7631" style="129" width="0.57"/>
    <col collapsed="false" customWidth="true" hidden="false" outlineLevel="0" max="7632" min="7632" style="129" width="8.71"/>
    <col collapsed="false" customWidth="true" hidden="false" outlineLevel="0" max="7633" min="7633" style="129" width="6.57"/>
    <col collapsed="false" customWidth="true" hidden="true" outlineLevel="0" max="7634" min="7634" style="129" width="11.23"/>
    <col collapsed="false" customWidth="true" hidden="false" outlineLevel="0" max="7636" min="7635" style="129" width="7.57"/>
    <col collapsed="false" customWidth="true" hidden="false" outlineLevel="0" max="7637" min="7637" style="129" width="1.29"/>
    <col collapsed="false" customWidth="true" hidden="false" outlineLevel="0" max="7638" min="7638" style="129" width="9.57"/>
    <col collapsed="false" customWidth="true" hidden="false" outlineLevel="0" max="7639" min="7639" style="129" width="6.57"/>
    <col collapsed="false" customWidth="true" hidden="true" outlineLevel="0" max="7643" min="7640" style="129" width="11.23"/>
    <col collapsed="false" customWidth="true" hidden="false" outlineLevel="0" max="7644" min="7644" style="129" width="6.29"/>
    <col collapsed="false" customWidth="true" hidden="false" outlineLevel="0" max="7645" min="7645" style="129" width="7.29"/>
    <col collapsed="false" customWidth="true" hidden="false" outlineLevel="0" max="7646" min="7646" style="129" width="8.71"/>
    <col collapsed="false" customWidth="true" hidden="false" outlineLevel="0" max="7647" min="7647" style="129" width="6.57"/>
    <col collapsed="false" customWidth="true" hidden="true" outlineLevel="0" max="7651" min="7648" style="129" width="11.23"/>
    <col collapsed="false" customWidth="true" hidden="false" outlineLevel="0" max="7652" min="7652" style="129" width="6.29"/>
    <col collapsed="false" customWidth="true" hidden="false" outlineLevel="0" max="7653" min="7653" style="129" width="7.29"/>
    <col collapsed="false" customWidth="true" hidden="false" outlineLevel="0" max="7654" min="7654" style="129" width="8.71"/>
    <col collapsed="false" customWidth="true" hidden="false" outlineLevel="0" max="7655" min="7655" style="129" width="6.57"/>
    <col collapsed="false" customWidth="true" hidden="true" outlineLevel="0" max="7659" min="7656" style="129" width="11.23"/>
    <col collapsed="false" customWidth="true" hidden="false" outlineLevel="0" max="7660" min="7660" style="129" width="6.29"/>
    <col collapsed="false" customWidth="true" hidden="false" outlineLevel="0" max="7661" min="7661" style="129" width="7.29"/>
    <col collapsed="false" customWidth="false" hidden="false" outlineLevel="0" max="7809" min="7662" style="129" width="8"/>
    <col collapsed="false" customWidth="true" hidden="false" outlineLevel="0" max="7810" min="7810" style="129" width="23.29"/>
    <col collapsed="false" customWidth="true" hidden="false" outlineLevel="0" max="7811" min="7811" style="129" width="7.71"/>
    <col collapsed="false" customWidth="true" hidden="false" outlineLevel="0" max="7812" min="7812" style="129" width="2.57"/>
    <col collapsed="false" customWidth="true" hidden="false" outlineLevel="0" max="7813" min="7813" style="129" width="8.71"/>
    <col collapsed="false" customWidth="true" hidden="false" outlineLevel="0" max="7814" min="7814" style="129" width="7.57"/>
    <col collapsed="false" customWidth="true" hidden="true" outlineLevel="0" max="7818" min="7815" style="129" width="11.23"/>
    <col collapsed="false" customWidth="true" hidden="false" outlineLevel="0" max="7819" min="7819" style="129" width="8.43"/>
    <col collapsed="false" customWidth="true" hidden="false" outlineLevel="0" max="7820" min="7820" style="129" width="7.57"/>
    <col collapsed="false" customWidth="true" hidden="false" outlineLevel="0" max="7821" min="7821" style="129" width="8.71"/>
    <col collapsed="false" customWidth="true" hidden="false" outlineLevel="0" max="7822" min="7822" style="129" width="7.57"/>
    <col collapsed="false" customWidth="true" hidden="true" outlineLevel="0" max="7826" min="7823" style="129" width="11.23"/>
    <col collapsed="false" customWidth="true" hidden="false" outlineLevel="0" max="7827" min="7827" style="129" width="8.43"/>
    <col collapsed="false" customWidth="true" hidden="false" outlineLevel="0" max="7828" min="7828" style="129" width="7.57"/>
    <col collapsed="false" customWidth="true" hidden="false" outlineLevel="0" max="7829" min="7829" style="129" width="8.71"/>
    <col collapsed="false" customWidth="true" hidden="false" outlineLevel="0" max="7830" min="7830" style="129" width="7.57"/>
    <col collapsed="false" customWidth="true" hidden="true" outlineLevel="0" max="7834" min="7831" style="129" width="11.23"/>
    <col collapsed="false" customWidth="true" hidden="false" outlineLevel="0" max="7835" min="7835" style="129" width="7.57"/>
    <col collapsed="false" customWidth="true" hidden="false" outlineLevel="0" max="7836" min="7836" style="129" width="7.43"/>
    <col collapsed="false" customWidth="true" hidden="false" outlineLevel="0" max="7837" min="7837" style="129" width="8.71"/>
    <col collapsed="false" customWidth="true" hidden="false" outlineLevel="0" max="7838" min="7838" style="129" width="7.57"/>
    <col collapsed="false" customWidth="true" hidden="true" outlineLevel="0" max="7842" min="7839" style="129" width="11.23"/>
    <col collapsed="false" customWidth="true" hidden="false" outlineLevel="0" max="7844" min="7843" style="129" width="7.57"/>
    <col collapsed="false" customWidth="true" hidden="true" outlineLevel="0" max="7856" min="7845" style="129" width="11.23"/>
    <col collapsed="false" customWidth="true" hidden="false" outlineLevel="0" max="7857" min="7857" style="129" width="8.71"/>
    <col collapsed="false" customWidth="true" hidden="false" outlineLevel="0" max="7858" min="7858" style="129" width="7.57"/>
    <col collapsed="false" customWidth="true" hidden="true" outlineLevel="0" max="7862" min="7859" style="129" width="11.23"/>
    <col collapsed="false" customWidth="true" hidden="false" outlineLevel="0" max="7864" min="7863" style="129" width="7.57"/>
    <col collapsed="false" customWidth="true" hidden="false" outlineLevel="0" max="7865" min="7865" style="129" width="8.71"/>
    <col collapsed="false" customWidth="true" hidden="false" outlineLevel="0" max="7866" min="7866" style="129" width="7.57"/>
    <col collapsed="false" customWidth="true" hidden="true" outlineLevel="0" max="7870" min="7867" style="129" width="11.23"/>
    <col collapsed="false" customWidth="true" hidden="false" outlineLevel="0" max="7872" min="7871" style="129" width="7.57"/>
    <col collapsed="false" customWidth="true" hidden="false" outlineLevel="0" max="7873" min="7873" style="129" width="0.71"/>
    <col collapsed="false" customWidth="true" hidden="false" outlineLevel="0" max="7874" min="7874" style="129" width="23.43"/>
    <col collapsed="false" customWidth="true" hidden="false" outlineLevel="0" max="7875" min="7875" style="129" width="7.71"/>
    <col collapsed="false" customWidth="true" hidden="false" outlineLevel="0" max="7876" min="7876" style="129" width="12.43"/>
    <col collapsed="false" customWidth="true" hidden="false" outlineLevel="0" max="7883" min="7877" style="129" width="9.71"/>
    <col collapsed="false" customWidth="true" hidden="false" outlineLevel="0" max="7884" min="7884" style="129" width="11.29"/>
    <col collapsed="false" customWidth="true" hidden="false" outlineLevel="0" max="7885" min="7885" style="129" width="8.71"/>
    <col collapsed="false" customWidth="true" hidden="false" outlineLevel="0" max="7886" min="7886" style="129" width="12.71"/>
    <col collapsed="false" customWidth="true" hidden="false" outlineLevel="0" max="7887" min="7887" style="129" width="0.57"/>
    <col collapsed="false" customWidth="true" hidden="false" outlineLevel="0" max="7888" min="7888" style="129" width="8.71"/>
    <col collapsed="false" customWidth="true" hidden="false" outlineLevel="0" max="7889" min="7889" style="129" width="6.57"/>
    <col collapsed="false" customWidth="true" hidden="true" outlineLevel="0" max="7890" min="7890" style="129" width="11.23"/>
    <col collapsed="false" customWidth="true" hidden="false" outlineLevel="0" max="7892" min="7891" style="129" width="7.57"/>
    <col collapsed="false" customWidth="true" hidden="false" outlineLevel="0" max="7893" min="7893" style="129" width="1.29"/>
    <col collapsed="false" customWidth="true" hidden="false" outlineLevel="0" max="7894" min="7894" style="129" width="9.57"/>
    <col collapsed="false" customWidth="true" hidden="false" outlineLevel="0" max="7895" min="7895" style="129" width="6.57"/>
    <col collapsed="false" customWidth="true" hidden="true" outlineLevel="0" max="7899" min="7896" style="129" width="11.23"/>
    <col collapsed="false" customWidth="true" hidden="false" outlineLevel="0" max="7900" min="7900" style="129" width="6.29"/>
    <col collapsed="false" customWidth="true" hidden="false" outlineLevel="0" max="7901" min="7901" style="129" width="7.29"/>
    <col collapsed="false" customWidth="true" hidden="false" outlineLevel="0" max="7902" min="7902" style="129" width="8.71"/>
    <col collapsed="false" customWidth="true" hidden="false" outlineLevel="0" max="7903" min="7903" style="129" width="6.57"/>
    <col collapsed="false" customWidth="true" hidden="true" outlineLevel="0" max="7907" min="7904" style="129" width="11.23"/>
    <col collapsed="false" customWidth="true" hidden="false" outlineLevel="0" max="7908" min="7908" style="129" width="6.29"/>
    <col collapsed="false" customWidth="true" hidden="false" outlineLevel="0" max="7909" min="7909" style="129" width="7.29"/>
    <col collapsed="false" customWidth="true" hidden="false" outlineLevel="0" max="7910" min="7910" style="129" width="8.71"/>
    <col collapsed="false" customWidth="true" hidden="false" outlineLevel="0" max="7911" min="7911" style="129" width="6.57"/>
    <col collapsed="false" customWidth="true" hidden="true" outlineLevel="0" max="7915" min="7912" style="129" width="11.23"/>
    <col collapsed="false" customWidth="true" hidden="false" outlineLevel="0" max="7916" min="7916" style="129" width="6.29"/>
    <col collapsed="false" customWidth="true" hidden="false" outlineLevel="0" max="7917" min="7917" style="129" width="7.29"/>
    <col collapsed="false" customWidth="false" hidden="false" outlineLevel="0" max="8065" min="7918" style="129" width="8"/>
    <col collapsed="false" customWidth="true" hidden="false" outlineLevel="0" max="8066" min="8066" style="129" width="23.29"/>
    <col collapsed="false" customWidth="true" hidden="false" outlineLevel="0" max="8067" min="8067" style="129" width="7.71"/>
    <col collapsed="false" customWidth="true" hidden="false" outlineLevel="0" max="8068" min="8068" style="129" width="2.57"/>
    <col collapsed="false" customWidth="true" hidden="false" outlineLevel="0" max="8069" min="8069" style="129" width="8.71"/>
    <col collapsed="false" customWidth="true" hidden="false" outlineLevel="0" max="8070" min="8070" style="129" width="7.57"/>
    <col collapsed="false" customWidth="true" hidden="true" outlineLevel="0" max="8074" min="8071" style="129" width="11.23"/>
    <col collapsed="false" customWidth="true" hidden="false" outlineLevel="0" max="8075" min="8075" style="129" width="8.43"/>
    <col collapsed="false" customWidth="true" hidden="false" outlineLevel="0" max="8076" min="8076" style="129" width="7.57"/>
    <col collapsed="false" customWidth="true" hidden="false" outlineLevel="0" max="8077" min="8077" style="129" width="8.71"/>
    <col collapsed="false" customWidth="true" hidden="false" outlineLevel="0" max="8078" min="8078" style="129" width="7.57"/>
    <col collapsed="false" customWidth="true" hidden="true" outlineLevel="0" max="8082" min="8079" style="129" width="11.23"/>
    <col collapsed="false" customWidth="true" hidden="false" outlineLevel="0" max="8083" min="8083" style="129" width="8.43"/>
    <col collapsed="false" customWidth="true" hidden="false" outlineLevel="0" max="8084" min="8084" style="129" width="7.57"/>
    <col collapsed="false" customWidth="true" hidden="false" outlineLevel="0" max="8085" min="8085" style="129" width="8.71"/>
    <col collapsed="false" customWidth="true" hidden="false" outlineLevel="0" max="8086" min="8086" style="129" width="7.57"/>
    <col collapsed="false" customWidth="true" hidden="true" outlineLevel="0" max="8090" min="8087" style="129" width="11.23"/>
    <col collapsed="false" customWidth="true" hidden="false" outlineLevel="0" max="8091" min="8091" style="129" width="7.57"/>
    <col collapsed="false" customWidth="true" hidden="false" outlineLevel="0" max="8092" min="8092" style="129" width="7.43"/>
    <col collapsed="false" customWidth="true" hidden="false" outlineLevel="0" max="8093" min="8093" style="129" width="8.71"/>
    <col collapsed="false" customWidth="true" hidden="false" outlineLevel="0" max="8094" min="8094" style="129" width="7.57"/>
    <col collapsed="false" customWidth="true" hidden="true" outlineLevel="0" max="8098" min="8095" style="129" width="11.23"/>
    <col collapsed="false" customWidth="true" hidden="false" outlineLevel="0" max="8100" min="8099" style="129" width="7.57"/>
    <col collapsed="false" customWidth="true" hidden="true" outlineLevel="0" max="8112" min="8101" style="129" width="11.23"/>
    <col collapsed="false" customWidth="true" hidden="false" outlineLevel="0" max="8113" min="8113" style="129" width="8.71"/>
    <col collapsed="false" customWidth="true" hidden="false" outlineLevel="0" max="8114" min="8114" style="129" width="7.57"/>
    <col collapsed="false" customWidth="true" hidden="true" outlineLevel="0" max="8118" min="8115" style="129" width="11.23"/>
    <col collapsed="false" customWidth="true" hidden="false" outlineLevel="0" max="8120" min="8119" style="129" width="7.57"/>
    <col collapsed="false" customWidth="true" hidden="false" outlineLevel="0" max="8121" min="8121" style="129" width="8.71"/>
    <col collapsed="false" customWidth="true" hidden="false" outlineLevel="0" max="8122" min="8122" style="129" width="7.57"/>
    <col collapsed="false" customWidth="true" hidden="true" outlineLevel="0" max="8126" min="8123" style="129" width="11.23"/>
    <col collapsed="false" customWidth="true" hidden="false" outlineLevel="0" max="8128" min="8127" style="129" width="7.57"/>
    <col collapsed="false" customWidth="true" hidden="false" outlineLevel="0" max="8129" min="8129" style="129" width="0.71"/>
    <col collapsed="false" customWidth="true" hidden="false" outlineLevel="0" max="8130" min="8130" style="129" width="23.43"/>
    <col collapsed="false" customWidth="true" hidden="false" outlineLevel="0" max="8131" min="8131" style="129" width="7.71"/>
    <col collapsed="false" customWidth="true" hidden="false" outlineLevel="0" max="8132" min="8132" style="129" width="12.43"/>
    <col collapsed="false" customWidth="true" hidden="false" outlineLevel="0" max="8139" min="8133" style="129" width="9.71"/>
    <col collapsed="false" customWidth="true" hidden="false" outlineLevel="0" max="8140" min="8140" style="129" width="11.29"/>
    <col collapsed="false" customWidth="true" hidden="false" outlineLevel="0" max="8141" min="8141" style="129" width="8.71"/>
    <col collapsed="false" customWidth="true" hidden="false" outlineLevel="0" max="8142" min="8142" style="129" width="12.71"/>
    <col collapsed="false" customWidth="true" hidden="false" outlineLevel="0" max="8143" min="8143" style="129" width="0.57"/>
    <col collapsed="false" customWidth="true" hidden="false" outlineLevel="0" max="8144" min="8144" style="129" width="8.71"/>
    <col collapsed="false" customWidth="true" hidden="false" outlineLevel="0" max="8145" min="8145" style="129" width="6.57"/>
    <col collapsed="false" customWidth="true" hidden="true" outlineLevel="0" max="8146" min="8146" style="129" width="11.23"/>
    <col collapsed="false" customWidth="true" hidden="false" outlineLevel="0" max="8148" min="8147" style="129" width="7.57"/>
    <col collapsed="false" customWidth="true" hidden="false" outlineLevel="0" max="8149" min="8149" style="129" width="1.29"/>
    <col collapsed="false" customWidth="true" hidden="false" outlineLevel="0" max="8150" min="8150" style="129" width="9.57"/>
    <col collapsed="false" customWidth="true" hidden="false" outlineLevel="0" max="8151" min="8151" style="129" width="6.57"/>
    <col collapsed="false" customWidth="true" hidden="true" outlineLevel="0" max="8155" min="8152" style="129" width="11.23"/>
    <col collapsed="false" customWidth="true" hidden="false" outlineLevel="0" max="8156" min="8156" style="129" width="6.29"/>
    <col collapsed="false" customWidth="true" hidden="false" outlineLevel="0" max="8157" min="8157" style="129" width="7.29"/>
    <col collapsed="false" customWidth="true" hidden="false" outlineLevel="0" max="8158" min="8158" style="129" width="8.71"/>
    <col collapsed="false" customWidth="true" hidden="false" outlineLevel="0" max="8159" min="8159" style="129" width="6.57"/>
    <col collapsed="false" customWidth="true" hidden="true" outlineLevel="0" max="8163" min="8160" style="129" width="11.23"/>
    <col collapsed="false" customWidth="true" hidden="false" outlineLevel="0" max="8164" min="8164" style="129" width="6.29"/>
    <col collapsed="false" customWidth="true" hidden="false" outlineLevel="0" max="8165" min="8165" style="129" width="7.29"/>
    <col collapsed="false" customWidth="true" hidden="false" outlineLevel="0" max="8166" min="8166" style="129" width="8.71"/>
    <col collapsed="false" customWidth="true" hidden="false" outlineLevel="0" max="8167" min="8167" style="129" width="6.57"/>
    <col collapsed="false" customWidth="true" hidden="true" outlineLevel="0" max="8171" min="8168" style="129" width="11.23"/>
    <col collapsed="false" customWidth="true" hidden="false" outlineLevel="0" max="8172" min="8172" style="129" width="6.29"/>
    <col collapsed="false" customWidth="true" hidden="false" outlineLevel="0" max="8173" min="8173" style="129" width="7.29"/>
    <col collapsed="false" customWidth="false" hidden="false" outlineLevel="0" max="8321" min="8174" style="129" width="8"/>
    <col collapsed="false" customWidth="true" hidden="false" outlineLevel="0" max="8322" min="8322" style="129" width="23.29"/>
    <col collapsed="false" customWidth="true" hidden="false" outlineLevel="0" max="8323" min="8323" style="129" width="7.71"/>
    <col collapsed="false" customWidth="true" hidden="false" outlineLevel="0" max="8324" min="8324" style="129" width="2.57"/>
    <col collapsed="false" customWidth="true" hidden="false" outlineLevel="0" max="8325" min="8325" style="129" width="8.71"/>
    <col collapsed="false" customWidth="true" hidden="false" outlineLevel="0" max="8326" min="8326" style="129" width="7.57"/>
    <col collapsed="false" customWidth="true" hidden="true" outlineLevel="0" max="8330" min="8327" style="129" width="11.23"/>
    <col collapsed="false" customWidth="true" hidden="false" outlineLevel="0" max="8331" min="8331" style="129" width="8.43"/>
    <col collapsed="false" customWidth="true" hidden="false" outlineLevel="0" max="8332" min="8332" style="129" width="7.57"/>
    <col collapsed="false" customWidth="true" hidden="false" outlineLevel="0" max="8333" min="8333" style="129" width="8.71"/>
    <col collapsed="false" customWidth="true" hidden="false" outlineLevel="0" max="8334" min="8334" style="129" width="7.57"/>
    <col collapsed="false" customWidth="true" hidden="true" outlineLevel="0" max="8338" min="8335" style="129" width="11.23"/>
    <col collapsed="false" customWidth="true" hidden="false" outlineLevel="0" max="8339" min="8339" style="129" width="8.43"/>
    <col collapsed="false" customWidth="true" hidden="false" outlineLevel="0" max="8340" min="8340" style="129" width="7.57"/>
    <col collapsed="false" customWidth="true" hidden="false" outlineLevel="0" max="8341" min="8341" style="129" width="8.71"/>
    <col collapsed="false" customWidth="true" hidden="false" outlineLevel="0" max="8342" min="8342" style="129" width="7.57"/>
    <col collapsed="false" customWidth="true" hidden="true" outlineLevel="0" max="8346" min="8343" style="129" width="11.23"/>
    <col collapsed="false" customWidth="true" hidden="false" outlineLevel="0" max="8347" min="8347" style="129" width="7.57"/>
    <col collapsed="false" customWidth="true" hidden="false" outlineLevel="0" max="8348" min="8348" style="129" width="7.43"/>
    <col collapsed="false" customWidth="true" hidden="false" outlineLevel="0" max="8349" min="8349" style="129" width="8.71"/>
    <col collapsed="false" customWidth="true" hidden="false" outlineLevel="0" max="8350" min="8350" style="129" width="7.57"/>
    <col collapsed="false" customWidth="true" hidden="true" outlineLevel="0" max="8354" min="8351" style="129" width="11.23"/>
    <col collapsed="false" customWidth="true" hidden="false" outlineLevel="0" max="8356" min="8355" style="129" width="7.57"/>
    <col collapsed="false" customWidth="true" hidden="true" outlineLevel="0" max="8368" min="8357" style="129" width="11.23"/>
    <col collapsed="false" customWidth="true" hidden="false" outlineLevel="0" max="8369" min="8369" style="129" width="8.71"/>
    <col collapsed="false" customWidth="true" hidden="false" outlineLevel="0" max="8370" min="8370" style="129" width="7.57"/>
    <col collapsed="false" customWidth="true" hidden="true" outlineLevel="0" max="8374" min="8371" style="129" width="11.23"/>
    <col collapsed="false" customWidth="true" hidden="false" outlineLevel="0" max="8376" min="8375" style="129" width="7.57"/>
    <col collapsed="false" customWidth="true" hidden="false" outlineLevel="0" max="8377" min="8377" style="129" width="8.71"/>
    <col collapsed="false" customWidth="true" hidden="false" outlineLevel="0" max="8378" min="8378" style="129" width="7.57"/>
    <col collapsed="false" customWidth="true" hidden="true" outlineLevel="0" max="8382" min="8379" style="129" width="11.23"/>
    <col collapsed="false" customWidth="true" hidden="false" outlineLevel="0" max="8384" min="8383" style="129" width="7.57"/>
    <col collapsed="false" customWidth="true" hidden="false" outlineLevel="0" max="8385" min="8385" style="129" width="0.71"/>
    <col collapsed="false" customWidth="true" hidden="false" outlineLevel="0" max="8386" min="8386" style="129" width="23.43"/>
    <col collapsed="false" customWidth="true" hidden="false" outlineLevel="0" max="8387" min="8387" style="129" width="7.71"/>
    <col collapsed="false" customWidth="true" hidden="false" outlineLevel="0" max="8388" min="8388" style="129" width="12.43"/>
    <col collapsed="false" customWidth="true" hidden="false" outlineLevel="0" max="8395" min="8389" style="129" width="9.71"/>
    <col collapsed="false" customWidth="true" hidden="false" outlineLevel="0" max="8396" min="8396" style="129" width="11.29"/>
    <col collapsed="false" customWidth="true" hidden="false" outlineLevel="0" max="8397" min="8397" style="129" width="8.71"/>
    <col collapsed="false" customWidth="true" hidden="false" outlineLevel="0" max="8398" min="8398" style="129" width="12.71"/>
    <col collapsed="false" customWidth="true" hidden="false" outlineLevel="0" max="8399" min="8399" style="129" width="0.57"/>
    <col collapsed="false" customWidth="true" hidden="false" outlineLevel="0" max="8400" min="8400" style="129" width="8.71"/>
    <col collapsed="false" customWidth="true" hidden="false" outlineLevel="0" max="8401" min="8401" style="129" width="6.57"/>
    <col collapsed="false" customWidth="true" hidden="true" outlineLevel="0" max="8402" min="8402" style="129" width="11.23"/>
    <col collapsed="false" customWidth="true" hidden="false" outlineLevel="0" max="8404" min="8403" style="129" width="7.57"/>
    <col collapsed="false" customWidth="true" hidden="false" outlineLevel="0" max="8405" min="8405" style="129" width="1.29"/>
    <col collapsed="false" customWidth="true" hidden="false" outlineLevel="0" max="8406" min="8406" style="129" width="9.57"/>
    <col collapsed="false" customWidth="true" hidden="false" outlineLevel="0" max="8407" min="8407" style="129" width="6.57"/>
    <col collapsed="false" customWidth="true" hidden="true" outlineLevel="0" max="8411" min="8408" style="129" width="11.23"/>
    <col collapsed="false" customWidth="true" hidden="false" outlineLevel="0" max="8412" min="8412" style="129" width="6.29"/>
    <col collapsed="false" customWidth="true" hidden="false" outlineLevel="0" max="8413" min="8413" style="129" width="7.29"/>
    <col collapsed="false" customWidth="true" hidden="false" outlineLevel="0" max="8414" min="8414" style="129" width="8.71"/>
    <col collapsed="false" customWidth="true" hidden="false" outlineLevel="0" max="8415" min="8415" style="129" width="6.57"/>
    <col collapsed="false" customWidth="true" hidden="true" outlineLevel="0" max="8419" min="8416" style="129" width="11.23"/>
    <col collapsed="false" customWidth="true" hidden="false" outlineLevel="0" max="8420" min="8420" style="129" width="6.29"/>
    <col collapsed="false" customWidth="true" hidden="false" outlineLevel="0" max="8421" min="8421" style="129" width="7.29"/>
    <col collapsed="false" customWidth="true" hidden="false" outlineLevel="0" max="8422" min="8422" style="129" width="8.71"/>
    <col collapsed="false" customWidth="true" hidden="false" outlineLevel="0" max="8423" min="8423" style="129" width="6.57"/>
    <col collapsed="false" customWidth="true" hidden="true" outlineLevel="0" max="8427" min="8424" style="129" width="11.23"/>
    <col collapsed="false" customWidth="true" hidden="false" outlineLevel="0" max="8428" min="8428" style="129" width="6.29"/>
    <col collapsed="false" customWidth="true" hidden="false" outlineLevel="0" max="8429" min="8429" style="129" width="7.29"/>
    <col collapsed="false" customWidth="false" hidden="false" outlineLevel="0" max="8577" min="8430" style="129" width="8"/>
    <col collapsed="false" customWidth="true" hidden="false" outlineLevel="0" max="8578" min="8578" style="129" width="23.29"/>
    <col collapsed="false" customWidth="true" hidden="false" outlineLevel="0" max="8579" min="8579" style="129" width="7.71"/>
    <col collapsed="false" customWidth="true" hidden="false" outlineLevel="0" max="8580" min="8580" style="129" width="2.57"/>
    <col collapsed="false" customWidth="true" hidden="false" outlineLevel="0" max="8581" min="8581" style="129" width="8.71"/>
    <col collapsed="false" customWidth="true" hidden="false" outlineLevel="0" max="8582" min="8582" style="129" width="7.57"/>
    <col collapsed="false" customWidth="true" hidden="true" outlineLevel="0" max="8586" min="8583" style="129" width="11.23"/>
    <col collapsed="false" customWidth="true" hidden="false" outlineLevel="0" max="8587" min="8587" style="129" width="8.43"/>
    <col collapsed="false" customWidth="true" hidden="false" outlineLevel="0" max="8588" min="8588" style="129" width="7.57"/>
    <col collapsed="false" customWidth="true" hidden="false" outlineLevel="0" max="8589" min="8589" style="129" width="8.71"/>
    <col collapsed="false" customWidth="true" hidden="false" outlineLevel="0" max="8590" min="8590" style="129" width="7.57"/>
    <col collapsed="false" customWidth="true" hidden="true" outlineLevel="0" max="8594" min="8591" style="129" width="11.23"/>
    <col collapsed="false" customWidth="true" hidden="false" outlineLevel="0" max="8595" min="8595" style="129" width="8.43"/>
    <col collapsed="false" customWidth="true" hidden="false" outlineLevel="0" max="8596" min="8596" style="129" width="7.57"/>
    <col collapsed="false" customWidth="true" hidden="false" outlineLevel="0" max="8597" min="8597" style="129" width="8.71"/>
    <col collapsed="false" customWidth="true" hidden="false" outlineLevel="0" max="8598" min="8598" style="129" width="7.57"/>
    <col collapsed="false" customWidth="true" hidden="true" outlineLevel="0" max="8602" min="8599" style="129" width="11.23"/>
    <col collapsed="false" customWidth="true" hidden="false" outlineLevel="0" max="8603" min="8603" style="129" width="7.57"/>
    <col collapsed="false" customWidth="true" hidden="false" outlineLevel="0" max="8604" min="8604" style="129" width="7.43"/>
    <col collapsed="false" customWidth="true" hidden="false" outlineLevel="0" max="8605" min="8605" style="129" width="8.71"/>
    <col collapsed="false" customWidth="true" hidden="false" outlineLevel="0" max="8606" min="8606" style="129" width="7.57"/>
    <col collapsed="false" customWidth="true" hidden="true" outlineLevel="0" max="8610" min="8607" style="129" width="11.23"/>
    <col collapsed="false" customWidth="true" hidden="false" outlineLevel="0" max="8612" min="8611" style="129" width="7.57"/>
    <col collapsed="false" customWidth="true" hidden="true" outlineLevel="0" max="8624" min="8613" style="129" width="11.23"/>
    <col collapsed="false" customWidth="true" hidden="false" outlineLevel="0" max="8625" min="8625" style="129" width="8.71"/>
    <col collapsed="false" customWidth="true" hidden="false" outlineLevel="0" max="8626" min="8626" style="129" width="7.57"/>
    <col collapsed="false" customWidth="true" hidden="true" outlineLevel="0" max="8630" min="8627" style="129" width="11.23"/>
    <col collapsed="false" customWidth="true" hidden="false" outlineLevel="0" max="8632" min="8631" style="129" width="7.57"/>
    <col collapsed="false" customWidth="true" hidden="false" outlineLevel="0" max="8633" min="8633" style="129" width="8.71"/>
    <col collapsed="false" customWidth="true" hidden="false" outlineLevel="0" max="8634" min="8634" style="129" width="7.57"/>
    <col collapsed="false" customWidth="true" hidden="true" outlineLevel="0" max="8638" min="8635" style="129" width="11.23"/>
    <col collapsed="false" customWidth="true" hidden="false" outlineLevel="0" max="8640" min="8639" style="129" width="7.57"/>
    <col collapsed="false" customWidth="true" hidden="false" outlineLevel="0" max="8641" min="8641" style="129" width="0.71"/>
    <col collapsed="false" customWidth="true" hidden="false" outlineLevel="0" max="8642" min="8642" style="129" width="23.43"/>
    <col collapsed="false" customWidth="true" hidden="false" outlineLevel="0" max="8643" min="8643" style="129" width="7.71"/>
    <col collapsed="false" customWidth="true" hidden="false" outlineLevel="0" max="8644" min="8644" style="129" width="12.43"/>
    <col collapsed="false" customWidth="true" hidden="false" outlineLevel="0" max="8651" min="8645" style="129" width="9.71"/>
    <col collapsed="false" customWidth="true" hidden="false" outlineLevel="0" max="8652" min="8652" style="129" width="11.29"/>
    <col collapsed="false" customWidth="true" hidden="false" outlineLevel="0" max="8653" min="8653" style="129" width="8.71"/>
    <col collapsed="false" customWidth="true" hidden="false" outlineLevel="0" max="8654" min="8654" style="129" width="12.71"/>
    <col collapsed="false" customWidth="true" hidden="false" outlineLevel="0" max="8655" min="8655" style="129" width="0.57"/>
    <col collapsed="false" customWidth="true" hidden="false" outlineLevel="0" max="8656" min="8656" style="129" width="8.71"/>
    <col collapsed="false" customWidth="true" hidden="false" outlineLevel="0" max="8657" min="8657" style="129" width="6.57"/>
    <col collapsed="false" customWidth="true" hidden="true" outlineLevel="0" max="8658" min="8658" style="129" width="11.23"/>
    <col collapsed="false" customWidth="true" hidden="false" outlineLevel="0" max="8660" min="8659" style="129" width="7.57"/>
    <col collapsed="false" customWidth="true" hidden="false" outlineLevel="0" max="8661" min="8661" style="129" width="1.29"/>
    <col collapsed="false" customWidth="true" hidden="false" outlineLevel="0" max="8662" min="8662" style="129" width="9.57"/>
    <col collapsed="false" customWidth="true" hidden="false" outlineLevel="0" max="8663" min="8663" style="129" width="6.57"/>
    <col collapsed="false" customWidth="true" hidden="true" outlineLevel="0" max="8667" min="8664" style="129" width="11.23"/>
    <col collapsed="false" customWidth="true" hidden="false" outlineLevel="0" max="8668" min="8668" style="129" width="6.29"/>
    <col collapsed="false" customWidth="true" hidden="false" outlineLevel="0" max="8669" min="8669" style="129" width="7.29"/>
    <col collapsed="false" customWidth="true" hidden="false" outlineLevel="0" max="8670" min="8670" style="129" width="8.71"/>
    <col collapsed="false" customWidth="true" hidden="false" outlineLevel="0" max="8671" min="8671" style="129" width="6.57"/>
    <col collapsed="false" customWidth="true" hidden="true" outlineLevel="0" max="8675" min="8672" style="129" width="11.23"/>
    <col collapsed="false" customWidth="true" hidden="false" outlineLevel="0" max="8676" min="8676" style="129" width="6.29"/>
    <col collapsed="false" customWidth="true" hidden="false" outlineLevel="0" max="8677" min="8677" style="129" width="7.29"/>
    <col collapsed="false" customWidth="true" hidden="false" outlineLevel="0" max="8678" min="8678" style="129" width="8.71"/>
    <col collapsed="false" customWidth="true" hidden="false" outlineLevel="0" max="8679" min="8679" style="129" width="6.57"/>
    <col collapsed="false" customWidth="true" hidden="true" outlineLevel="0" max="8683" min="8680" style="129" width="11.23"/>
    <col collapsed="false" customWidth="true" hidden="false" outlineLevel="0" max="8684" min="8684" style="129" width="6.29"/>
    <col collapsed="false" customWidth="true" hidden="false" outlineLevel="0" max="8685" min="8685" style="129" width="7.29"/>
    <col collapsed="false" customWidth="false" hidden="false" outlineLevel="0" max="8833" min="8686" style="129" width="8"/>
    <col collapsed="false" customWidth="true" hidden="false" outlineLevel="0" max="8834" min="8834" style="129" width="23.29"/>
    <col collapsed="false" customWidth="true" hidden="false" outlineLevel="0" max="8835" min="8835" style="129" width="7.71"/>
    <col collapsed="false" customWidth="true" hidden="false" outlineLevel="0" max="8836" min="8836" style="129" width="2.57"/>
    <col collapsed="false" customWidth="true" hidden="false" outlineLevel="0" max="8837" min="8837" style="129" width="8.71"/>
    <col collapsed="false" customWidth="true" hidden="false" outlineLevel="0" max="8838" min="8838" style="129" width="7.57"/>
    <col collapsed="false" customWidth="true" hidden="true" outlineLevel="0" max="8842" min="8839" style="129" width="11.23"/>
    <col collapsed="false" customWidth="true" hidden="false" outlineLevel="0" max="8843" min="8843" style="129" width="8.43"/>
    <col collapsed="false" customWidth="true" hidden="false" outlineLevel="0" max="8844" min="8844" style="129" width="7.57"/>
    <col collapsed="false" customWidth="true" hidden="false" outlineLevel="0" max="8845" min="8845" style="129" width="8.71"/>
    <col collapsed="false" customWidth="true" hidden="false" outlineLevel="0" max="8846" min="8846" style="129" width="7.57"/>
    <col collapsed="false" customWidth="true" hidden="true" outlineLevel="0" max="8850" min="8847" style="129" width="11.23"/>
    <col collapsed="false" customWidth="true" hidden="false" outlineLevel="0" max="8851" min="8851" style="129" width="8.43"/>
    <col collapsed="false" customWidth="true" hidden="false" outlineLevel="0" max="8852" min="8852" style="129" width="7.57"/>
    <col collapsed="false" customWidth="true" hidden="false" outlineLevel="0" max="8853" min="8853" style="129" width="8.71"/>
    <col collapsed="false" customWidth="true" hidden="false" outlineLevel="0" max="8854" min="8854" style="129" width="7.57"/>
    <col collapsed="false" customWidth="true" hidden="true" outlineLevel="0" max="8858" min="8855" style="129" width="11.23"/>
    <col collapsed="false" customWidth="true" hidden="false" outlineLevel="0" max="8859" min="8859" style="129" width="7.57"/>
    <col collapsed="false" customWidth="true" hidden="false" outlineLevel="0" max="8860" min="8860" style="129" width="7.43"/>
    <col collapsed="false" customWidth="true" hidden="false" outlineLevel="0" max="8861" min="8861" style="129" width="8.71"/>
    <col collapsed="false" customWidth="true" hidden="false" outlineLevel="0" max="8862" min="8862" style="129" width="7.57"/>
    <col collapsed="false" customWidth="true" hidden="true" outlineLevel="0" max="8866" min="8863" style="129" width="11.23"/>
    <col collapsed="false" customWidth="true" hidden="false" outlineLevel="0" max="8868" min="8867" style="129" width="7.57"/>
    <col collapsed="false" customWidth="true" hidden="true" outlineLevel="0" max="8880" min="8869" style="129" width="11.23"/>
    <col collapsed="false" customWidth="true" hidden="false" outlineLevel="0" max="8881" min="8881" style="129" width="8.71"/>
    <col collapsed="false" customWidth="true" hidden="false" outlineLevel="0" max="8882" min="8882" style="129" width="7.57"/>
    <col collapsed="false" customWidth="true" hidden="true" outlineLevel="0" max="8886" min="8883" style="129" width="11.23"/>
    <col collapsed="false" customWidth="true" hidden="false" outlineLevel="0" max="8888" min="8887" style="129" width="7.57"/>
    <col collapsed="false" customWidth="true" hidden="false" outlineLevel="0" max="8889" min="8889" style="129" width="8.71"/>
    <col collapsed="false" customWidth="true" hidden="false" outlineLevel="0" max="8890" min="8890" style="129" width="7.57"/>
    <col collapsed="false" customWidth="true" hidden="true" outlineLevel="0" max="8894" min="8891" style="129" width="11.23"/>
    <col collapsed="false" customWidth="true" hidden="false" outlineLevel="0" max="8896" min="8895" style="129" width="7.57"/>
    <col collapsed="false" customWidth="true" hidden="false" outlineLevel="0" max="8897" min="8897" style="129" width="0.71"/>
    <col collapsed="false" customWidth="true" hidden="false" outlineLevel="0" max="8898" min="8898" style="129" width="23.43"/>
    <col collapsed="false" customWidth="true" hidden="false" outlineLevel="0" max="8899" min="8899" style="129" width="7.71"/>
    <col collapsed="false" customWidth="true" hidden="false" outlineLevel="0" max="8900" min="8900" style="129" width="12.43"/>
    <col collapsed="false" customWidth="true" hidden="false" outlineLevel="0" max="8907" min="8901" style="129" width="9.71"/>
    <col collapsed="false" customWidth="true" hidden="false" outlineLevel="0" max="8908" min="8908" style="129" width="11.29"/>
    <col collapsed="false" customWidth="true" hidden="false" outlineLevel="0" max="8909" min="8909" style="129" width="8.71"/>
    <col collapsed="false" customWidth="true" hidden="false" outlineLevel="0" max="8910" min="8910" style="129" width="12.71"/>
    <col collapsed="false" customWidth="true" hidden="false" outlineLevel="0" max="8911" min="8911" style="129" width="0.57"/>
    <col collapsed="false" customWidth="true" hidden="false" outlineLevel="0" max="8912" min="8912" style="129" width="8.71"/>
    <col collapsed="false" customWidth="true" hidden="false" outlineLevel="0" max="8913" min="8913" style="129" width="6.57"/>
    <col collapsed="false" customWidth="true" hidden="true" outlineLevel="0" max="8914" min="8914" style="129" width="11.23"/>
    <col collapsed="false" customWidth="true" hidden="false" outlineLevel="0" max="8916" min="8915" style="129" width="7.57"/>
    <col collapsed="false" customWidth="true" hidden="false" outlineLevel="0" max="8917" min="8917" style="129" width="1.29"/>
    <col collapsed="false" customWidth="true" hidden="false" outlineLevel="0" max="8918" min="8918" style="129" width="9.57"/>
    <col collapsed="false" customWidth="true" hidden="false" outlineLevel="0" max="8919" min="8919" style="129" width="6.57"/>
    <col collapsed="false" customWidth="true" hidden="true" outlineLevel="0" max="8923" min="8920" style="129" width="11.23"/>
    <col collapsed="false" customWidth="true" hidden="false" outlineLevel="0" max="8924" min="8924" style="129" width="6.29"/>
    <col collapsed="false" customWidth="true" hidden="false" outlineLevel="0" max="8925" min="8925" style="129" width="7.29"/>
    <col collapsed="false" customWidth="true" hidden="false" outlineLevel="0" max="8926" min="8926" style="129" width="8.71"/>
    <col collapsed="false" customWidth="true" hidden="false" outlineLevel="0" max="8927" min="8927" style="129" width="6.57"/>
    <col collapsed="false" customWidth="true" hidden="true" outlineLevel="0" max="8931" min="8928" style="129" width="11.23"/>
    <col collapsed="false" customWidth="true" hidden="false" outlineLevel="0" max="8932" min="8932" style="129" width="6.29"/>
    <col collapsed="false" customWidth="true" hidden="false" outlineLevel="0" max="8933" min="8933" style="129" width="7.29"/>
    <col collapsed="false" customWidth="true" hidden="false" outlineLevel="0" max="8934" min="8934" style="129" width="8.71"/>
    <col collapsed="false" customWidth="true" hidden="false" outlineLevel="0" max="8935" min="8935" style="129" width="6.57"/>
    <col collapsed="false" customWidth="true" hidden="true" outlineLevel="0" max="8939" min="8936" style="129" width="11.23"/>
    <col collapsed="false" customWidth="true" hidden="false" outlineLevel="0" max="8940" min="8940" style="129" width="6.29"/>
    <col collapsed="false" customWidth="true" hidden="false" outlineLevel="0" max="8941" min="8941" style="129" width="7.29"/>
    <col collapsed="false" customWidth="false" hidden="false" outlineLevel="0" max="9089" min="8942" style="129" width="8"/>
    <col collapsed="false" customWidth="true" hidden="false" outlineLevel="0" max="9090" min="9090" style="129" width="23.29"/>
    <col collapsed="false" customWidth="true" hidden="false" outlineLevel="0" max="9091" min="9091" style="129" width="7.71"/>
    <col collapsed="false" customWidth="true" hidden="false" outlineLevel="0" max="9092" min="9092" style="129" width="2.57"/>
    <col collapsed="false" customWidth="true" hidden="false" outlineLevel="0" max="9093" min="9093" style="129" width="8.71"/>
    <col collapsed="false" customWidth="true" hidden="false" outlineLevel="0" max="9094" min="9094" style="129" width="7.57"/>
    <col collapsed="false" customWidth="true" hidden="true" outlineLevel="0" max="9098" min="9095" style="129" width="11.23"/>
    <col collapsed="false" customWidth="true" hidden="false" outlineLevel="0" max="9099" min="9099" style="129" width="8.43"/>
    <col collapsed="false" customWidth="true" hidden="false" outlineLevel="0" max="9100" min="9100" style="129" width="7.57"/>
    <col collapsed="false" customWidth="true" hidden="false" outlineLevel="0" max="9101" min="9101" style="129" width="8.71"/>
    <col collapsed="false" customWidth="true" hidden="false" outlineLevel="0" max="9102" min="9102" style="129" width="7.57"/>
    <col collapsed="false" customWidth="true" hidden="true" outlineLevel="0" max="9106" min="9103" style="129" width="11.23"/>
    <col collapsed="false" customWidth="true" hidden="false" outlineLevel="0" max="9107" min="9107" style="129" width="8.43"/>
    <col collapsed="false" customWidth="true" hidden="false" outlineLevel="0" max="9108" min="9108" style="129" width="7.57"/>
    <col collapsed="false" customWidth="true" hidden="false" outlineLevel="0" max="9109" min="9109" style="129" width="8.71"/>
    <col collapsed="false" customWidth="true" hidden="false" outlineLevel="0" max="9110" min="9110" style="129" width="7.57"/>
    <col collapsed="false" customWidth="true" hidden="true" outlineLevel="0" max="9114" min="9111" style="129" width="11.23"/>
    <col collapsed="false" customWidth="true" hidden="false" outlineLevel="0" max="9115" min="9115" style="129" width="7.57"/>
    <col collapsed="false" customWidth="true" hidden="false" outlineLevel="0" max="9116" min="9116" style="129" width="7.43"/>
    <col collapsed="false" customWidth="true" hidden="false" outlineLevel="0" max="9117" min="9117" style="129" width="8.71"/>
    <col collapsed="false" customWidth="true" hidden="false" outlineLevel="0" max="9118" min="9118" style="129" width="7.57"/>
    <col collapsed="false" customWidth="true" hidden="true" outlineLevel="0" max="9122" min="9119" style="129" width="11.23"/>
    <col collapsed="false" customWidth="true" hidden="false" outlineLevel="0" max="9124" min="9123" style="129" width="7.57"/>
    <col collapsed="false" customWidth="true" hidden="true" outlineLevel="0" max="9136" min="9125" style="129" width="11.23"/>
    <col collapsed="false" customWidth="true" hidden="false" outlineLevel="0" max="9137" min="9137" style="129" width="8.71"/>
    <col collapsed="false" customWidth="true" hidden="false" outlineLevel="0" max="9138" min="9138" style="129" width="7.57"/>
    <col collapsed="false" customWidth="true" hidden="true" outlineLevel="0" max="9142" min="9139" style="129" width="11.23"/>
    <col collapsed="false" customWidth="true" hidden="false" outlineLevel="0" max="9144" min="9143" style="129" width="7.57"/>
    <col collapsed="false" customWidth="true" hidden="false" outlineLevel="0" max="9145" min="9145" style="129" width="8.71"/>
    <col collapsed="false" customWidth="true" hidden="false" outlineLevel="0" max="9146" min="9146" style="129" width="7.57"/>
    <col collapsed="false" customWidth="true" hidden="true" outlineLevel="0" max="9150" min="9147" style="129" width="11.23"/>
    <col collapsed="false" customWidth="true" hidden="false" outlineLevel="0" max="9152" min="9151" style="129" width="7.57"/>
    <col collapsed="false" customWidth="true" hidden="false" outlineLevel="0" max="9153" min="9153" style="129" width="0.71"/>
    <col collapsed="false" customWidth="true" hidden="false" outlineLevel="0" max="9154" min="9154" style="129" width="23.43"/>
    <col collapsed="false" customWidth="true" hidden="false" outlineLevel="0" max="9155" min="9155" style="129" width="7.71"/>
    <col collapsed="false" customWidth="true" hidden="false" outlineLevel="0" max="9156" min="9156" style="129" width="12.43"/>
    <col collapsed="false" customWidth="true" hidden="false" outlineLevel="0" max="9163" min="9157" style="129" width="9.71"/>
    <col collapsed="false" customWidth="true" hidden="false" outlineLevel="0" max="9164" min="9164" style="129" width="11.29"/>
    <col collapsed="false" customWidth="true" hidden="false" outlineLevel="0" max="9165" min="9165" style="129" width="8.71"/>
    <col collapsed="false" customWidth="true" hidden="false" outlineLevel="0" max="9166" min="9166" style="129" width="12.71"/>
    <col collapsed="false" customWidth="true" hidden="false" outlineLevel="0" max="9167" min="9167" style="129" width="0.57"/>
    <col collapsed="false" customWidth="true" hidden="false" outlineLevel="0" max="9168" min="9168" style="129" width="8.71"/>
    <col collapsed="false" customWidth="true" hidden="false" outlineLevel="0" max="9169" min="9169" style="129" width="6.57"/>
    <col collapsed="false" customWidth="true" hidden="true" outlineLevel="0" max="9170" min="9170" style="129" width="11.23"/>
    <col collapsed="false" customWidth="true" hidden="false" outlineLevel="0" max="9172" min="9171" style="129" width="7.57"/>
    <col collapsed="false" customWidth="true" hidden="false" outlineLevel="0" max="9173" min="9173" style="129" width="1.29"/>
    <col collapsed="false" customWidth="true" hidden="false" outlineLevel="0" max="9174" min="9174" style="129" width="9.57"/>
    <col collapsed="false" customWidth="true" hidden="false" outlineLevel="0" max="9175" min="9175" style="129" width="6.57"/>
    <col collapsed="false" customWidth="true" hidden="true" outlineLevel="0" max="9179" min="9176" style="129" width="11.23"/>
    <col collapsed="false" customWidth="true" hidden="false" outlineLevel="0" max="9180" min="9180" style="129" width="6.29"/>
    <col collapsed="false" customWidth="true" hidden="false" outlineLevel="0" max="9181" min="9181" style="129" width="7.29"/>
    <col collapsed="false" customWidth="true" hidden="false" outlineLevel="0" max="9182" min="9182" style="129" width="8.71"/>
    <col collapsed="false" customWidth="true" hidden="false" outlineLevel="0" max="9183" min="9183" style="129" width="6.57"/>
    <col collapsed="false" customWidth="true" hidden="true" outlineLevel="0" max="9187" min="9184" style="129" width="11.23"/>
    <col collapsed="false" customWidth="true" hidden="false" outlineLevel="0" max="9188" min="9188" style="129" width="6.29"/>
    <col collapsed="false" customWidth="true" hidden="false" outlineLevel="0" max="9189" min="9189" style="129" width="7.29"/>
    <col collapsed="false" customWidth="true" hidden="false" outlineLevel="0" max="9190" min="9190" style="129" width="8.71"/>
    <col collapsed="false" customWidth="true" hidden="false" outlineLevel="0" max="9191" min="9191" style="129" width="6.57"/>
    <col collapsed="false" customWidth="true" hidden="true" outlineLevel="0" max="9195" min="9192" style="129" width="11.23"/>
    <col collapsed="false" customWidth="true" hidden="false" outlineLevel="0" max="9196" min="9196" style="129" width="6.29"/>
    <col collapsed="false" customWidth="true" hidden="false" outlineLevel="0" max="9197" min="9197" style="129" width="7.29"/>
    <col collapsed="false" customWidth="false" hidden="false" outlineLevel="0" max="9345" min="9198" style="129" width="8"/>
    <col collapsed="false" customWidth="true" hidden="false" outlineLevel="0" max="9346" min="9346" style="129" width="23.29"/>
    <col collapsed="false" customWidth="true" hidden="false" outlineLevel="0" max="9347" min="9347" style="129" width="7.71"/>
    <col collapsed="false" customWidth="true" hidden="false" outlineLevel="0" max="9348" min="9348" style="129" width="2.57"/>
    <col collapsed="false" customWidth="true" hidden="false" outlineLevel="0" max="9349" min="9349" style="129" width="8.71"/>
    <col collapsed="false" customWidth="true" hidden="false" outlineLevel="0" max="9350" min="9350" style="129" width="7.57"/>
    <col collapsed="false" customWidth="true" hidden="true" outlineLevel="0" max="9354" min="9351" style="129" width="11.23"/>
    <col collapsed="false" customWidth="true" hidden="false" outlineLevel="0" max="9355" min="9355" style="129" width="8.43"/>
    <col collapsed="false" customWidth="true" hidden="false" outlineLevel="0" max="9356" min="9356" style="129" width="7.57"/>
    <col collapsed="false" customWidth="true" hidden="false" outlineLevel="0" max="9357" min="9357" style="129" width="8.71"/>
    <col collapsed="false" customWidth="true" hidden="false" outlineLevel="0" max="9358" min="9358" style="129" width="7.57"/>
    <col collapsed="false" customWidth="true" hidden="true" outlineLevel="0" max="9362" min="9359" style="129" width="11.23"/>
    <col collapsed="false" customWidth="true" hidden="false" outlineLevel="0" max="9363" min="9363" style="129" width="8.43"/>
    <col collapsed="false" customWidth="true" hidden="false" outlineLevel="0" max="9364" min="9364" style="129" width="7.57"/>
    <col collapsed="false" customWidth="true" hidden="false" outlineLevel="0" max="9365" min="9365" style="129" width="8.71"/>
    <col collapsed="false" customWidth="true" hidden="false" outlineLevel="0" max="9366" min="9366" style="129" width="7.57"/>
    <col collapsed="false" customWidth="true" hidden="true" outlineLevel="0" max="9370" min="9367" style="129" width="11.23"/>
    <col collapsed="false" customWidth="true" hidden="false" outlineLevel="0" max="9371" min="9371" style="129" width="7.57"/>
    <col collapsed="false" customWidth="true" hidden="false" outlineLevel="0" max="9372" min="9372" style="129" width="7.43"/>
    <col collapsed="false" customWidth="true" hidden="false" outlineLevel="0" max="9373" min="9373" style="129" width="8.71"/>
    <col collapsed="false" customWidth="true" hidden="false" outlineLevel="0" max="9374" min="9374" style="129" width="7.57"/>
    <col collapsed="false" customWidth="true" hidden="true" outlineLevel="0" max="9378" min="9375" style="129" width="11.23"/>
    <col collapsed="false" customWidth="true" hidden="false" outlineLevel="0" max="9380" min="9379" style="129" width="7.57"/>
    <col collapsed="false" customWidth="true" hidden="true" outlineLevel="0" max="9392" min="9381" style="129" width="11.23"/>
    <col collapsed="false" customWidth="true" hidden="false" outlineLevel="0" max="9393" min="9393" style="129" width="8.71"/>
    <col collapsed="false" customWidth="true" hidden="false" outlineLevel="0" max="9394" min="9394" style="129" width="7.57"/>
    <col collapsed="false" customWidth="true" hidden="true" outlineLevel="0" max="9398" min="9395" style="129" width="11.23"/>
    <col collapsed="false" customWidth="true" hidden="false" outlineLevel="0" max="9400" min="9399" style="129" width="7.57"/>
    <col collapsed="false" customWidth="true" hidden="false" outlineLevel="0" max="9401" min="9401" style="129" width="8.71"/>
    <col collapsed="false" customWidth="true" hidden="false" outlineLevel="0" max="9402" min="9402" style="129" width="7.57"/>
    <col collapsed="false" customWidth="true" hidden="true" outlineLevel="0" max="9406" min="9403" style="129" width="11.23"/>
    <col collapsed="false" customWidth="true" hidden="false" outlineLevel="0" max="9408" min="9407" style="129" width="7.57"/>
    <col collapsed="false" customWidth="true" hidden="false" outlineLevel="0" max="9409" min="9409" style="129" width="0.71"/>
    <col collapsed="false" customWidth="true" hidden="false" outlineLevel="0" max="9410" min="9410" style="129" width="23.43"/>
    <col collapsed="false" customWidth="true" hidden="false" outlineLevel="0" max="9411" min="9411" style="129" width="7.71"/>
    <col collapsed="false" customWidth="true" hidden="false" outlineLevel="0" max="9412" min="9412" style="129" width="12.43"/>
    <col collapsed="false" customWidth="true" hidden="false" outlineLevel="0" max="9419" min="9413" style="129" width="9.71"/>
    <col collapsed="false" customWidth="true" hidden="false" outlineLevel="0" max="9420" min="9420" style="129" width="11.29"/>
    <col collapsed="false" customWidth="true" hidden="false" outlineLevel="0" max="9421" min="9421" style="129" width="8.71"/>
    <col collapsed="false" customWidth="true" hidden="false" outlineLevel="0" max="9422" min="9422" style="129" width="12.71"/>
    <col collapsed="false" customWidth="true" hidden="false" outlineLevel="0" max="9423" min="9423" style="129" width="0.57"/>
    <col collapsed="false" customWidth="true" hidden="false" outlineLevel="0" max="9424" min="9424" style="129" width="8.71"/>
    <col collapsed="false" customWidth="true" hidden="false" outlineLevel="0" max="9425" min="9425" style="129" width="6.57"/>
    <col collapsed="false" customWidth="true" hidden="true" outlineLevel="0" max="9426" min="9426" style="129" width="11.23"/>
    <col collapsed="false" customWidth="true" hidden="false" outlineLevel="0" max="9428" min="9427" style="129" width="7.57"/>
    <col collapsed="false" customWidth="true" hidden="false" outlineLevel="0" max="9429" min="9429" style="129" width="1.29"/>
    <col collapsed="false" customWidth="true" hidden="false" outlineLevel="0" max="9430" min="9430" style="129" width="9.57"/>
    <col collapsed="false" customWidth="true" hidden="false" outlineLevel="0" max="9431" min="9431" style="129" width="6.57"/>
    <col collapsed="false" customWidth="true" hidden="true" outlineLevel="0" max="9435" min="9432" style="129" width="11.23"/>
    <col collapsed="false" customWidth="true" hidden="false" outlineLevel="0" max="9436" min="9436" style="129" width="6.29"/>
    <col collapsed="false" customWidth="true" hidden="false" outlineLevel="0" max="9437" min="9437" style="129" width="7.29"/>
    <col collapsed="false" customWidth="true" hidden="false" outlineLevel="0" max="9438" min="9438" style="129" width="8.71"/>
    <col collapsed="false" customWidth="true" hidden="false" outlineLevel="0" max="9439" min="9439" style="129" width="6.57"/>
    <col collapsed="false" customWidth="true" hidden="true" outlineLevel="0" max="9443" min="9440" style="129" width="11.23"/>
    <col collapsed="false" customWidth="true" hidden="false" outlineLevel="0" max="9444" min="9444" style="129" width="6.29"/>
    <col collapsed="false" customWidth="true" hidden="false" outlineLevel="0" max="9445" min="9445" style="129" width="7.29"/>
    <col collapsed="false" customWidth="true" hidden="false" outlineLevel="0" max="9446" min="9446" style="129" width="8.71"/>
    <col collapsed="false" customWidth="true" hidden="false" outlineLevel="0" max="9447" min="9447" style="129" width="6.57"/>
    <col collapsed="false" customWidth="true" hidden="true" outlineLevel="0" max="9451" min="9448" style="129" width="11.23"/>
    <col collapsed="false" customWidth="true" hidden="false" outlineLevel="0" max="9452" min="9452" style="129" width="6.29"/>
    <col collapsed="false" customWidth="true" hidden="false" outlineLevel="0" max="9453" min="9453" style="129" width="7.29"/>
    <col collapsed="false" customWidth="false" hidden="false" outlineLevel="0" max="9601" min="9454" style="129" width="8"/>
    <col collapsed="false" customWidth="true" hidden="false" outlineLevel="0" max="9602" min="9602" style="129" width="23.29"/>
    <col collapsed="false" customWidth="true" hidden="false" outlineLevel="0" max="9603" min="9603" style="129" width="7.71"/>
    <col collapsed="false" customWidth="true" hidden="false" outlineLevel="0" max="9604" min="9604" style="129" width="2.57"/>
    <col collapsed="false" customWidth="true" hidden="false" outlineLevel="0" max="9605" min="9605" style="129" width="8.71"/>
    <col collapsed="false" customWidth="true" hidden="false" outlineLevel="0" max="9606" min="9606" style="129" width="7.57"/>
    <col collapsed="false" customWidth="true" hidden="true" outlineLevel="0" max="9610" min="9607" style="129" width="11.23"/>
    <col collapsed="false" customWidth="true" hidden="false" outlineLevel="0" max="9611" min="9611" style="129" width="8.43"/>
    <col collapsed="false" customWidth="true" hidden="false" outlineLevel="0" max="9612" min="9612" style="129" width="7.57"/>
    <col collapsed="false" customWidth="true" hidden="false" outlineLevel="0" max="9613" min="9613" style="129" width="8.71"/>
    <col collapsed="false" customWidth="true" hidden="false" outlineLevel="0" max="9614" min="9614" style="129" width="7.57"/>
    <col collapsed="false" customWidth="true" hidden="true" outlineLevel="0" max="9618" min="9615" style="129" width="11.23"/>
    <col collapsed="false" customWidth="true" hidden="false" outlineLevel="0" max="9619" min="9619" style="129" width="8.43"/>
    <col collapsed="false" customWidth="true" hidden="false" outlineLevel="0" max="9620" min="9620" style="129" width="7.57"/>
    <col collapsed="false" customWidth="true" hidden="false" outlineLevel="0" max="9621" min="9621" style="129" width="8.71"/>
    <col collapsed="false" customWidth="true" hidden="false" outlineLevel="0" max="9622" min="9622" style="129" width="7.57"/>
    <col collapsed="false" customWidth="true" hidden="true" outlineLevel="0" max="9626" min="9623" style="129" width="11.23"/>
    <col collapsed="false" customWidth="true" hidden="false" outlineLevel="0" max="9627" min="9627" style="129" width="7.57"/>
    <col collapsed="false" customWidth="true" hidden="false" outlineLevel="0" max="9628" min="9628" style="129" width="7.43"/>
    <col collapsed="false" customWidth="true" hidden="false" outlineLevel="0" max="9629" min="9629" style="129" width="8.71"/>
    <col collapsed="false" customWidth="true" hidden="false" outlineLevel="0" max="9630" min="9630" style="129" width="7.57"/>
    <col collapsed="false" customWidth="true" hidden="true" outlineLevel="0" max="9634" min="9631" style="129" width="11.23"/>
    <col collapsed="false" customWidth="true" hidden="false" outlineLevel="0" max="9636" min="9635" style="129" width="7.57"/>
    <col collapsed="false" customWidth="true" hidden="true" outlineLevel="0" max="9648" min="9637" style="129" width="11.23"/>
    <col collapsed="false" customWidth="true" hidden="false" outlineLevel="0" max="9649" min="9649" style="129" width="8.71"/>
    <col collapsed="false" customWidth="true" hidden="false" outlineLevel="0" max="9650" min="9650" style="129" width="7.57"/>
    <col collapsed="false" customWidth="true" hidden="true" outlineLevel="0" max="9654" min="9651" style="129" width="11.23"/>
    <col collapsed="false" customWidth="true" hidden="false" outlineLevel="0" max="9656" min="9655" style="129" width="7.57"/>
    <col collapsed="false" customWidth="true" hidden="false" outlineLevel="0" max="9657" min="9657" style="129" width="8.71"/>
    <col collapsed="false" customWidth="true" hidden="false" outlineLevel="0" max="9658" min="9658" style="129" width="7.57"/>
    <col collapsed="false" customWidth="true" hidden="true" outlineLevel="0" max="9662" min="9659" style="129" width="11.23"/>
    <col collapsed="false" customWidth="true" hidden="false" outlineLevel="0" max="9664" min="9663" style="129" width="7.57"/>
    <col collapsed="false" customWidth="true" hidden="false" outlineLevel="0" max="9665" min="9665" style="129" width="0.71"/>
    <col collapsed="false" customWidth="true" hidden="false" outlineLevel="0" max="9666" min="9666" style="129" width="23.43"/>
    <col collapsed="false" customWidth="true" hidden="false" outlineLevel="0" max="9667" min="9667" style="129" width="7.71"/>
    <col collapsed="false" customWidth="true" hidden="false" outlineLevel="0" max="9668" min="9668" style="129" width="12.43"/>
    <col collapsed="false" customWidth="true" hidden="false" outlineLevel="0" max="9675" min="9669" style="129" width="9.71"/>
    <col collapsed="false" customWidth="true" hidden="false" outlineLevel="0" max="9676" min="9676" style="129" width="11.29"/>
    <col collapsed="false" customWidth="true" hidden="false" outlineLevel="0" max="9677" min="9677" style="129" width="8.71"/>
    <col collapsed="false" customWidth="true" hidden="false" outlineLevel="0" max="9678" min="9678" style="129" width="12.71"/>
    <col collapsed="false" customWidth="true" hidden="false" outlineLevel="0" max="9679" min="9679" style="129" width="0.57"/>
    <col collapsed="false" customWidth="true" hidden="false" outlineLevel="0" max="9680" min="9680" style="129" width="8.71"/>
    <col collapsed="false" customWidth="true" hidden="false" outlineLevel="0" max="9681" min="9681" style="129" width="6.57"/>
    <col collapsed="false" customWidth="true" hidden="true" outlineLevel="0" max="9682" min="9682" style="129" width="11.23"/>
    <col collapsed="false" customWidth="true" hidden="false" outlineLevel="0" max="9684" min="9683" style="129" width="7.57"/>
    <col collapsed="false" customWidth="true" hidden="false" outlineLevel="0" max="9685" min="9685" style="129" width="1.29"/>
    <col collapsed="false" customWidth="true" hidden="false" outlineLevel="0" max="9686" min="9686" style="129" width="9.57"/>
    <col collapsed="false" customWidth="true" hidden="false" outlineLevel="0" max="9687" min="9687" style="129" width="6.57"/>
    <col collapsed="false" customWidth="true" hidden="true" outlineLevel="0" max="9691" min="9688" style="129" width="11.23"/>
    <col collapsed="false" customWidth="true" hidden="false" outlineLevel="0" max="9692" min="9692" style="129" width="6.29"/>
    <col collapsed="false" customWidth="true" hidden="false" outlineLevel="0" max="9693" min="9693" style="129" width="7.29"/>
    <col collapsed="false" customWidth="true" hidden="false" outlineLevel="0" max="9694" min="9694" style="129" width="8.71"/>
    <col collapsed="false" customWidth="true" hidden="false" outlineLevel="0" max="9695" min="9695" style="129" width="6.57"/>
    <col collapsed="false" customWidth="true" hidden="true" outlineLevel="0" max="9699" min="9696" style="129" width="11.23"/>
    <col collapsed="false" customWidth="true" hidden="false" outlineLevel="0" max="9700" min="9700" style="129" width="6.29"/>
    <col collapsed="false" customWidth="true" hidden="false" outlineLevel="0" max="9701" min="9701" style="129" width="7.29"/>
    <col collapsed="false" customWidth="true" hidden="false" outlineLevel="0" max="9702" min="9702" style="129" width="8.71"/>
    <col collapsed="false" customWidth="true" hidden="false" outlineLevel="0" max="9703" min="9703" style="129" width="6.57"/>
    <col collapsed="false" customWidth="true" hidden="true" outlineLevel="0" max="9707" min="9704" style="129" width="11.23"/>
    <col collapsed="false" customWidth="true" hidden="false" outlineLevel="0" max="9708" min="9708" style="129" width="6.29"/>
    <col collapsed="false" customWidth="true" hidden="false" outlineLevel="0" max="9709" min="9709" style="129" width="7.29"/>
    <col collapsed="false" customWidth="false" hidden="false" outlineLevel="0" max="9857" min="9710" style="129" width="8"/>
    <col collapsed="false" customWidth="true" hidden="false" outlineLevel="0" max="9858" min="9858" style="129" width="23.29"/>
    <col collapsed="false" customWidth="true" hidden="false" outlineLevel="0" max="9859" min="9859" style="129" width="7.71"/>
    <col collapsed="false" customWidth="true" hidden="false" outlineLevel="0" max="9860" min="9860" style="129" width="2.57"/>
    <col collapsed="false" customWidth="true" hidden="false" outlineLevel="0" max="9861" min="9861" style="129" width="8.71"/>
    <col collapsed="false" customWidth="true" hidden="false" outlineLevel="0" max="9862" min="9862" style="129" width="7.57"/>
    <col collapsed="false" customWidth="true" hidden="true" outlineLevel="0" max="9866" min="9863" style="129" width="11.23"/>
    <col collapsed="false" customWidth="true" hidden="false" outlineLevel="0" max="9867" min="9867" style="129" width="8.43"/>
    <col collapsed="false" customWidth="true" hidden="false" outlineLevel="0" max="9868" min="9868" style="129" width="7.57"/>
    <col collapsed="false" customWidth="true" hidden="false" outlineLevel="0" max="9869" min="9869" style="129" width="8.71"/>
    <col collapsed="false" customWidth="true" hidden="false" outlineLevel="0" max="9870" min="9870" style="129" width="7.57"/>
    <col collapsed="false" customWidth="true" hidden="true" outlineLevel="0" max="9874" min="9871" style="129" width="11.23"/>
    <col collapsed="false" customWidth="true" hidden="false" outlineLevel="0" max="9875" min="9875" style="129" width="8.43"/>
    <col collapsed="false" customWidth="true" hidden="false" outlineLevel="0" max="9876" min="9876" style="129" width="7.57"/>
    <col collapsed="false" customWidth="true" hidden="false" outlineLevel="0" max="9877" min="9877" style="129" width="8.71"/>
    <col collapsed="false" customWidth="true" hidden="false" outlineLevel="0" max="9878" min="9878" style="129" width="7.57"/>
    <col collapsed="false" customWidth="true" hidden="true" outlineLevel="0" max="9882" min="9879" style="129" width="11.23"/>
    <col collapsed="false" customWidth="true" hidden="false" outlineLevel="0" max="9883" min="9883" style="129" width="7.57"/>
    <col collapsed="false" customWidth="true" hidden="false" outlineLevel="0" max="9884" min="9884" style="129" width="7.43"/>
    <col collapsed="false" customWidth="true" hidden="false" outlineLevel="0" max="9885" min="9885" style="129" width="8.71"/>
    <col collapsed="false" customWidth="true" hidden="false" outlineLevel="0" max="9886" min="9886" style="129" width="7.57"/>
    <col collapsed="false" customWidth="true" hidden="true" outlineLevel="0" max="9890" min="9887" style="129" width="11.23"/>
    <col collapsed="false" customWidth="true" hidden="false" outlineLevel="0" max="9892" min="9891" style="129" width="7.57"/>
    <col collapsed="false" customWidth="true" hidden="true" outlineLevel="0" max="9904" min="9893" style="129" width="11.23"/>
    <col collapsed="false" customWidth="true" hidden="false" outlineLevel="0" max="9905" min="9905" style="129" width="8.71"/>
    <col collapsed="false" customWidth="true" hidden="false" outlineLevel="0" max="9906" min="9906" style="129" width="7.57"/>
    <col collapsed="false" customWidth="true" hidden="true" outlineLevel="0" max="9910" min="9907" style="129" width="11.23"/>
    <col collapsed="false" customWidth="true" hidden="false" outlineLevel="0" max="9912" min="9911" style="129" width="7.57"/>
    <col collapsed="false" customWidth="true" hidden="false" outlineLevel="0" max="9913" min="9913" style="129" width="8.71"/>
    <col collapsed="false" customWidth="true" hidden="false" outlineLevel="0" max="9914" min="9914" style="129" width="7.57"/>
    <col collapsed="false" customWidth="true" hidden="true" outlineLevel="0" max="9918" min="9915" style="129" width="11.23"/>
    <col collapsed="false" customWidth="true" hidden="false" outlineLevel="0" max="9920" min="9919" style="129" width="7.57"/>
    <col collapsed="false" customWidth="true" hidden="false" outlineLevel="0" max="9921" min="9921" style="129" width="0.71"/>
    <col collapsed="false" customWidth="true" hidden="false" outlineLevel="0" max="9922" min="9922" style="129" width="23.43"/>
    <col collapsed="false" customWidth="true" hidden="false" outlineLevel="0" max="9923" min="9923" style="129" width="7.71"/>
    <col collapsed="false" customWidth="true" hidden="false" outlineLevel="0" max="9924" min="9924" style="129" width="12.43"/>
    <col collapsed="false" customWidth="true" hidden="false" outlineLevel="0" max="9931" min="9925" style="129" width="9.71"/>
    <col collapsed="false" customWidth="true" hidden="false" outlineLevel="0" max="9932" min="9932" style="129" width="11.29"/>
    <col collapsed="false" customWidth="true" hidden="false" outlineLevel="0" max="9933" min="9933" style="129" width="8.71"/>
    <col collapsed="false" customWidth="true" hidden="false" outlineLevel="0" max="9934" min="9934" style="129" width="12.71"/>
    <col collapsed="false" customWidth="true" hidden="false" outlineLevel="0" max="9935" min="9935" style="129" width="0.57"/>
    <col collapsed="false" customWidth="true" hidden="false" outlineLevel="0" max="9936" min="9936" style="129" width="8.71"/>
    <col collapsed="false" customWidth="true" hidden="false" outlineLevel="0" max="9937" min="9937" style="129" width="6.57"/>
    <col collapsed="false" customWidth="true" hidden="true" outlineLevel="0" max="9938" min="9938" style="129" width="11.23"/>
    <col collapsed="false" customWidth="true" hidden="false" outlineLevel="0" max="9940" min="9939" style="129" width="7.57"/>
    <col collapsed="false" customWidth="true" hidden="false" outlineLevel="0" max="9941" min="9941" style="129" width="1.29"/>
    <col collapsed="false" customWidth="true" hidden="false" outlineLevel="0" max="9942" min="9942" style="129" width="9.57"/>
    <col collapsed="false" customWidth="true" hidden="false" outlineLevel="0" max="9943" min="9943" style="129" width="6.57"/>
    <col collapsed="false" customWidth="true" hidden="true" outlineLevel="0" max="9947" min="9944" style="129" width="11.23"/>
    <col collapsed="false" customWidth="true" hidden="false" outlineLevel="0" max="9948" min="9948" style="129" width="6.29"/>
    <col collapsed="false" customWidth="true" hidden="false" outlineLevel="0" max="9949" min="9949" style="129" width="7.29"/>
    <col collapsed="false" customWidth="true" hidden="false" outlineLevel="0" max="9950" min="9950" style="129" width="8.71"/>
    <col collapsed="false" customWidth="true" hidden="false" outlineLevel="0" max="9951" min="9951" style="129" width="6.57"/>
    <col collapsed="false" customWidth="true" hidden="true" outlineLevel="0" max="9955" min="9952" style="129" width="11.23"/>
    <col collapsed="false" customWidth="true" hidden="false" outlineLevel="0" max="9956" min="9956" style="129" width="6.29"/>
    <col collapsed="false" customWidth="true" hidden="false" outlineLevel="0" max="9957" min="9957" style="129" width="7.29"/>
    <col collapsed="false" customWidth="true" hidden="false" outlineLevel="0" max="9958" min="9958" style="129" width="8.71"/>
    <col collapsed="false" customWidth="true" hidden="false" outlineLevel="0" max="9959" min="9959" style="129" width="6.57"/>
    <col collapsed="false" customWidth="true" hidden="true" outlineLevel="0" max="9963" min="9960" style="129" width="11.23"/>
    <col collapsed="false" customWidth="true" hidden="false" outlineLevel="0" max="9964" min="9964" style="129" width="6.29"/>
    <col collapsed="false" customWidth="true" hidden="false" outlineLevel="0" max="9965" min="9965" style="129" width="7.29"/>
    <col collapsed="false" customWidth="false" hidden="false" outlineLevel="0" max="10113" min="9966" style="129" width="8"/>
    <col collapsed="false" customWidth="true" hidden="false" outlineLevel="0" max="10114" min="10114" style="129" width="23.29"/>
    <col collapsed="false" customWidth="true" hidden="false" outlineLevel="0" max="10115" min="10115" style="129" width="7.71"/>
    <col collapsed="false" customWidth="true" hidden="false" outlineLevel="0" max="10116" min="10116" style="129" width="2.57"/>
    <col collapsed="false" customWidth="true" hidden="false" outlineLevel="0" max="10117" min="10117" style="129" width="8.71"/>
    <col collapsed="false" customWidth="true" hidden="false" outlineLevel="0" max="10118" min="10118" style="129" width="7.57"/>
    <col collapsed="false" customWidth="true" hidden="true" outlineLevel="0" max="10122" min="10119" style="129" width="11.23"/>
    <col collapsed="false" customWidth="true" hidden="false" outlineLevel="0" max="10123" min="10123" style="129" width="8.43"/>
    <col collapsed="false" customWidth="true" hidden="false" outlineLevel="0" max="10124" min="10124" style="129" width="7.57"/>
    <col collapsed="false" customWidth="true" hidden="false" outlineLevel="0" max="10125" min="10125" style="129" width="8.71"/>
    <col collapsed="false" customWidth="true" hidden="false" outlineLevel="0" max="10126" min="10126" style="129" width="7.57"/>
    <col collapsed="false" customWidth="true" hidden="true" outlineLevel="0" max="10130" min="10127" style="129" width="11.23"/>
    <col collapsed="false" customWidth="true" hidden="false" outlineLevel="0" max="10131" min="10131" style="129" width="8.43"/>
    <col collapsed="false" customWidth="true" hidden="false" outlineLevel="0" max="10132" min="10132" style="129" width="7.57"/>
    <col collapsed="false" customWidth="true" hidden="false" outlineLevel="0" max="10133" min="10133" style="129" width="8.71"/>
    <col collapsed="false" customWidth="true" hidden="false" outlineLevel="0" max="10134" min="10134" style="129" width="7.57"/>
    <col collapsed="false" customWidth="true" hidden="true" outlineLevel="0" max="10138" min="10135" style="129" width="11.23"/>
    <col collapsed="false" customWidth="true" hidden="false" outlineLevel="0" max="10139" min="10139" style="129" width="7.57"/>
    <col collapsed="false" customWidth="true" hidden="false" outlineLevel="0" max="10140" min="10140" style="129" width="7.43"/>
    <col collapsed="false" customWidth="true" hidden="false" outlineLevel="0" max="10141" min="10141" style="129" width="8.71"/>
    <col collapsed="false" customWidth="true" hidden="false" outlineLevel="0" max="10142" min="10142" style="129" width="7.57"/>
    <col collapsed="false" customWidth="true" hidden="true" outlineLevel="0" max="10146" min="10143" style="129" width="11.23"/>
    <col collapsed="false" customWidth="true" hidden="false" outlineLevel="0" max="10148" min="10147" style="129" width="7.57"/>
    <col collapsed="false" customWidth="true" hidden="true" outlineLevel="0" max="10160" min="10149" style="129" width="11.23"/>
    <col collapsed="false" customWidth="true" hidden="false" outlineLevel="0" max="10161" min="10161" style="129" width="8.71"/>
    <col collapsed="false" customWidth="true" hidden="false" outlineLevel="0" max="10162" min="10162" style="129" width="7.57"/>
    <col collapsed="false" customWidth="true" hidden="true" outlineLevel="0" max="10166" min="10163" style="129" width="11.23"/>
    <col collapsed="false" customWidth="true" hidden="false" outlineLevel="0" max="10168" min="10167" style="129" width="7.57"/>
    <col collapsed="false" customWidth="true" hidden="false" outlineLevel="0" max="10169" min="10169" style="129" width="8.71"/>
    <col collapsed="false" customWidth="true" hidden="false" outlineLevel="0" max="10170" min="10170" style="129" width="7.57"/>
    <col collapsed="false" customWidth="true" hidden="true" outlineLevel="0" max="10174" min="10171" style="129" width="11.23"/>
    <col collapsed="false" customWidth="true" hidden="false" outlineLevel="0" max="10176" min="10175" style="129" width="7.57"/>
    <col collapsed="false" customWidth="true" hidden="false" outlineLevel="0" max="10177" min="10177" style="129" width="0.71"/>
    <col collapsed="false" customWidth="true" hidden="false" outlineLevel="0" max="10178" min="10178" style="129" width="23.43"/>
    <col collapsed="false" customWidth="true" hidden="false" outlineLevel="0" max="10179" min="10179" style="129" width="7.71"/>
    <col collapsed="false" customWidth="true" hidden="false" outlineLevel="0" max="10180" min="10180" style="129" width="12.43"/>
    <col collapsed="false" customWidth="true" hidden="false" outlineLevel="0" max="10187" min="10181" style="129" width="9.71"/>
    <col collapsed="false" customWidth="true" hidden="false" outlineLevel="0" max="10188" min="10188" style="129" width="11.29"/>
    <col collapsed="false" customWidth="true" hidden="false" outlineLevel="0" max="10189" min="10189" style="129" width="8.71"/>
    <col collapsed="false" customWidth="true" hidden="false" outlineLevel="0" max="10190" min="10190" style="129" width="12.71"/>
    <col collapsed="false" customWidth="true" hidden="false" outlineLevel="0" max="10191" min="10191" style="129" width="0.57"/>
    <col collapsed="false" customWidth="true" hidden="false" outlineLevel="0" max="10192" min="10192" style="129" width="8.71"/>
    <col collapsed="false" customWidth="true" hidden="false" outlineLevel="0" max="10193" min="10193" style="129" width="6.57"/>
    <col collapsed="false" customWidth="true" hidden="true" outlineLevel="0" max="10194" min="10194" style="129" width="11.23"/>
    <col collapsed="false" customWidth="true" hidden="false" outlineLevel="0" max="10196" min="10195" style="129" width="7.57"/>
    <col collapsed="false" customWidth="true" hidden="false" outlineLevel="0" max="10197" min="10197" style="129" width="1.29"/>
    <col collapsed="false" customWidth="true" hidden="false" outlineLevel="0" max="10198" min="10198" style="129" width="9.57"/>
    <col collapsed="false" customWidth="true" hidden="false" outlineLevel="0" max="10199" min="10199" style="129" width="6.57"/>
    <col collapsed="false" customWidth="true" hidden="true" outlineLevel="0" max="10203" min="10200" style="129" width="11.23"/>
    <col collapsed="false" customWidth="true" hidden="false" outlineLevel="0" max="10204" min="10204" style="129" width="6.29"/>
    <col collapsed="false" customWidth="true" hidden="false" outlineLevel="0" max="10205" min="10205" style="129" width="7.29"/>
    <col collapsed="false" customWidth="true" hidden="false" outlineLevel="0" max="10206" min="10206" style="129" width="8.71"/>
    <col collapsed="false" customWidth="true" hidden="false" outlineLevel="0" max="10207" min="10207" style="129" width="6.57"/>
    <col collapsed="false" customWidth="true" hidden="true" outlineLevel="0" max="10211" min="10208" style="129" width="11.23"/>
    <col collapsed="false" customWidth="true" hidden="false" outlineLevel="0" max="10212" min="10212" style="129" width="6.29"/>
    <col collapsed="false" customWidth="true" hidden="false" outlineLevel="0" max="10213" min="10213" style="129" width="7.29"/>
    <col collapsed="false" customWidth="true" hidden="false" outlineLevel="0" max="10214" min="10214" style="129" width="8.71"/>
    <col collapsed="false" customWidth="true" hidden="false" outlineLevel="0" max="10215" min="10215" style="129" width="6.57"/>
    <col collapsed="false" customWidth="true" hidden="true" outlineLevel="0" max="10219" min="10216" style="129" width="11.23"/>
    <col collapsed="false" customWidth="true" hidden="false" outlineLevel="0" max="10220" min="10220" style="129" width="6.29"/>
    <col collapsed="false" customWidth="true" hidden="false" outlineLevel="0" max="10221" min="10221" style="129" width="7.29"/>
    <col collapsed="false" customWidth="false" hidden="false" outlineLevel="0" max="10369" min="10222" style="129" width="8"/>
    <col collapsed="false" customWidth="true" hidden="false" outlineLevel="0" max="10370" min="10370" style="129" width="23.29"/>
    <col collapsed="false" customWidth="true" hidden="false" outlineLevel="0" max="10371" min="10371" style="129" width="7.71"/>
    <col collapsed="false" customWidth="true" hidden="false" outlineLevel="0" max="10372" min="10372" style="129" width="2.57"/>
    <col collapsed="false" customWidth="true" hidden="false" outlineLevel="0" max="10373" min="10373" style="129" width="8.71"/>
    <col collapsed="false" customWidth="true" hidden="false" outlineLevel="0" max="10374" min="10374" style="129" width="7.57"/>
    <col collapsed="false" customWidth="true" hidden="true" outlineLevel="0" max="10378" min="10375" style="129" width="11.23"/>
    <col collapsed="false" customWidth="true" hidden="false" outlineLevel="0" max="10379" min="10379" style="129" width="8.43"/>
    <col collapsed="false" customWidth="true" hidden="false" outlineLevel="0" max="10380" min="10380" style="129" width="7.57"/>
    <col collapsed="false" customWidth="true" hidden="false" outlineLevel="0" max="10381" min="10381" style="129" width="8.71"/>
    <col collapsed="false" customWidth="true" hidden="false" outlineLevel="0" max="10382" min="10382" style="129" width="7.57"/>
    <col collapsed="false" customWidth="true" hidden="true" outlineLevel="0" max="10386" min="10383" style="129" width="11.23"/>
    <col collapsed="false" customWidth="true" hidden="false" outlineLevel="0" max="10387" min="10387" style="129" width="8.43"/>
    <col collapsed="false" customWidth="true" hidden="false" outlineLevel="0" max="10388" min="10388" style="129" width="7.57"/>
    <col collapsed="false" customWidth="true" hidden="false" outlineLevel="0" max="10389" min="10389" style="129" width="8.71"/>
    <col collapsed="false" customWidth="true" hidden="false" outlineLevel="0" max="10390" min="10390" style="129" width="7.57"/>
    <col collapsed="false" customWidth="true" hidden="true" outlineLevel="0" max="10394" min="10391" style="129" width="11.23"/>
    <col collapsed="false" customWidth="true" hidden="false" outlineLevel="0" max="10395" min="10395" style="129" width="7.57"/>
    <col collapsed="false" customWidth="true" hidden="false" outlineLevel="0" max="10396" min="10396" style="129" width="7.43"/>
    <col collapsed="false" customWidth="true" hidden="false" outlineLevel="0" max="10397" min="10397" style="129" width="8.71"/>
    <col collapsed="false" customWidth="true" hidden="false" outlineLevel="0" max="10398" min="10398" style="129" width="7.57"/>
    <col collapsed="false" customWidth="true" hidden="true" outlineLevel="0" max="10402" min="10399" style="129" width="11.23"/>
    <col collapsed="false" customWidth="true" hidden="false" outlineLevel="0" max="10404" min="10403" style="129" width="7.57"/>
    <col collapsed="false" customWidth="true" hidden="true" outlineLevel="0" max="10416" min="10405" style="129" width="11.23"/>
    <col collapsed="false" customWidth="true" hidden="false" outlineLevel="0" max="10417" min="10417" style="129" width="8.71"/>
    <col collapsed="false" customWidth="true" hidden="false" outlineLevel="0" max="10418" min="10418" style="129" width="7.57"/>
    <col collapsed="false" customWidth="true" hidden="true" outlineLevel="0" max="10422" min="10419" style="129" width="11.23"/>
    <col collapsed="false" customWidth="true" hidden="false" outlineLevel="0" max="10424" min="10423" style="129" width="7.57"/>
    <col collapsed="false" customWidth="true" hidden="false" outlineLevel="0" max="10425" min="10425" style="129" width="8.71"/>
    <col collapsed="false" customWidth="true" hidden="false" outlineLevel="0" max="10426" min="10426" style="129" width="7.57"/>
    <col collapsed="false" customWidth="true" hidden="true" outlineLevel="0" max="10430" min="10427" style="129" width="11.23"/>
    <col collapsed="false" customWidth="true" hidden="false" outlineLevel="0" max="10432" min="10431" style="129" width="7.57"/>
    <col collapsed="false" customWidth="true" hidden="false" outlineLevel="0" max="10433" min="10433" style="129" width="0.71"/>
    <col collapsed="false" customWidth="true" hidden="false" outlineLevel="0" max="10434" min="10434" style="129" width="23.43"/>
    <col collapsed="false" customWidth="true" hidden="false" outlineLevel="0" max="10435" min="10435" style="129" width="7.71"/>
    <col collapsed="false" customWidth="true" hidden="false" outlineLevel="0" max="10436" min="10436" style="129" width="12.43"/>
    <col collapsed="false" customWidth="true" hidden="false" outlineLevel="0" max="10443" min="10437" style="129" width="9.71"/>
    <col collapsed="false" customWidth="true" hidden="false" outlineLevel="0" max="10444" min="10444" style="129" width="11.29"/>
    <col collapsed="false" customWidth="true" hidden="false" outlineLevel="0" max="10445" min="10445" style="129" width="8.71"/>
    <col collapsed="false" customWidth="true" hidden="false" outlineLevel="0" max="10446" min="10446" style="129" width="12.71"/>
    <col collapsed="false" customWidth="true" hidden="false" outlineLevel="0" max="10447" min="10447" style="129" width="0.57"/>
    <col collapsed="false" customWidth="true" hidden="false" outlineLevel="0" max="10448" min="10448" style="129" width="8.71"/>
    <col collapsed="false" customWidth="true" hidden="false" outlineLevel="0" max="10449" min="10449" style="129" width="6.57"/>
    <col collapsed="false" customWidth="true" hidden="true" outlineLevel="0" max="10450" min="10450" style="129" width="11.23"/>
    <col collapsed="false" customWidth="true" hidden="false" outlineLevel="0" max="10452" min="10451" style="129" width="7.57"/>
    <col collapsed="false" customWidth="true" hidden="false" outlineLevel="0" max="10453" min="10453" style="129" width="1.29"/>
    <col collapsed="false" customWidth="true" hidden="false" outlineLevel="0" max="10454" min="10454" style="129" width="9.57"/>
    <col collapsed="false" customWidth="true" hidden="false" outlineLevel="0" max="10455" min="10455" style="129" width="6.57"/>
    <col collapsed="false" customWidth="true" hidden="true" outlineLevel="0" max="10459" min="10456" style="129" width="11.23"/>
    <col collapsed="false" customWidth="true" hidden="false" outlineLevel="0" max="10460" min="10460" style="129" width="6.29"/>
    <col collapsed="false" customWidth="true" hidden="false" outlineLevel="0" max="10461" min="10461" style="129" width="7.29"/>
    <col collapsed="false" customWidth="true" hidden="false" outlineLevel="0" max="10462" min="10462" style="129" width="8.71"/>
    <col collapsed="false" customWidth="true" hidden="false" outlineLevel="0" max="10463" min="10463" style="129" width="6.57"/>
    <col collapsed="false" customWidth="true" hidden="true" outlineLevel="0" max="10467" min="10464" style="129" width="11.23"/>
    <col collapsed="false" customWidth="true" hidden="false" outlineLevel="0" max="10468" min="10468" style="129" width="6.29"/>
    <col collapsed="false" customWidth="true" hidden="false" outlineLevel="0" max="10469" min="10469" style="129" width="7.29"/>
    <col collapsed="false" customWidth="true" hidden="false" outlineLevel="0" max="10470" min="10470" style="129" width="8.71"/>
    <col collapsed="false" customWidth="true" hidden="false" outlineLevel="0" max="10471" min="10471" style="129" width="6.57"/>
    <col collapsed="false" customWidth="true" hidden="true" outlineLevel="0" max="10475" min="10472" style="129" width="11.23"/>
    <col collapsed="false" customWidth="true" hidden="false" outlineLevel="0" max="10476" min="10476" style="129" width="6.29"/>
    <col collapsed="false" customWidth="true" hidden="false" outlineLevel="0" max="10477" min="10477" style="129" width="7.29"/>
    <col collapsed="false" customWidth="false" hidden="false" outlineLevel="0" max="10625" min="10478" style="129" width="8"/>
    <col collapsed="false" customWidth="true" hidden="false" outlineLevel="0" max="10626" min="10626" style="129" width="23.29"/>
    <col collapsed="false" customWidth="true" hidden="false" outlineLevel="0" max="10627" min="10627" style="129" width="7.71"/>
    <col collapsed="false" customWidth="true" hidden="false" outlineLevel="0" max="10628" min="10628" style="129" width="2.57"/>
    <col collapsed="false" customWidth="true" hidden="false" outlineLevel="0" max="10629" min="10629" style="129" width="8.71"/>
    <col collapsed="false" customWidth="true" hidden="false" outlineLevel="0" max="10630" min="10630" style="129" width="7.57"/>
    <col collapsed="false" customWidth="true" hidden="true" outlineLevel="0" max="10634" min="10631" style="129" width="11.23"/>
    <col collapsed="false" customWidth="true" hidden="false" outlineLevel="0" max="10635" min="10635" style="129" width="8.43"/>
    <col collapsed="false" customWidth="true" hidden="false" outlineLevel="0" max="10636" min="10636" style="129" width="7.57"/>
    <col collapsed="false" customWidth="true" hidden="false" outlineLevel="0" max="10637" min="10637" style="129" width="8.71"/>
    <col collapsed="false" customWidth="true" hidden="false" outlineLevel="0" max="10638" min="10638" style="129" width="7.57"/>
    <col collapsed="false" customWidth="true" hidden="true" outlineLevel="0" max="10642" min="10639" style="129" width="11.23"/>
    <col collapsed="false" customWidth="true" hidden="false" outlineLevel="0" max="10643" min="10643" style="129" width="8.43"/>
    <col collapsed="false" customWidth="true" hidden="false" outlineLevel="0" max="10644" min="10644" style="129" width="7.57"/>
    <col collapsed="false" customWidth="true" hidden="false" outlineLevel="0" max="10645" min="10645" style="129" width="8.71"/>
    <col collapsed="false" customWidth="true" hidden="false" outlineLevel="0" max="10646" min="10646" style="129" width="7.57"/>
    <col collapsed="false" customWidth="true" hidden="true" outlineLevel="0" max="10650" min="10647" style="129" width="11.23"/>
    <col collapsed="false" customWidth="true" hidden="false" outlineLevel="0" max="10651" min="10651" style="129" width="7.57"/>
    <col collapsed="false" customWidth="true" hidden="false" outlineLevel="0" max="10652" min="10652" style="129" width="7.43"/>
    <col collapsed="false" customWidth="true" hidden="false" outlineLevel="0" max="10653" min="10653" style="129" width="8.71"/>
    <col collapsed="false" customWidth="true" hidden="false" outlineLevel="0" max="10654" min="10654" style="129" width="7.57"/>
    <col collapsed="false" customWidth="true" hidden="true" outlineLevel="0" max="10658" min="10655" style="129" width="11.23"/>
    <col collapsed="false" customWidth="true" hidden="false" outlineLevel="0" max="10660" min="10659" style="129" width="7.57"/>
    <col collapsed="false" customWidth="true" hidden="true" outlineLevel="0" max="10672" min="10661" style="129" width="11.23"/>
    <col collapsed="false" customWidth="true" hidden="false" outlineLevel="0" max="10673" min="10673" style="129" width="8.71"/>
    <col collapsed="false" customWidth="true" hidden="false" outlineLevel="0" max="10674" min="10674" style="129" width="7.57"/>
    <col collapsed="false" customWidth="true" hidden="true" outlineLevel="0" max="10678" min="10675" style="129" width="11.23"/>
    <col collapsed="false" customWidth="true" hidden="false" outlineLevel="0" max="10680" min="10679" style="129" width="7.57"/>
    <col collapsed="false" customWidth="true" hidden="false" outlineLevel="0" max="10681" min="10681" style="129" width="8.71"/>
    <col collapsed="false" customWidth="true" hidden="false" outlineLevel="0" max="10682" min="10682" style="129" width="7.57"/>
    <col collapsed="false" customWidth="true" hidden="true" outlineLevel="0" max="10686" min="10683" style="129" width="11.23"/>
    <col collapsed="false" customWidth="true" hidden="false" outlineLevel="0" max="10688" min="10687" style="129" width="7.57"/>
    <col collapsed="false" customWidth="true" hidden="false" outlineLevel="0" max="10689" min="10689" style="129" width="0.71"/>
    <col collapsed="false" customWidth="true" hidden="false" outlineLevel="0" max="10690" min="10690" style="129" width="23.43"/>
    <col collapsed="false" customWidth="true" hidden="false" outlineLevel="0" max="10691" min="10691" style="129" width="7.71"/>
    <col collapsed="false" customWidth="true" hidden="false" outlineLevel="0" max="10692" min="10692" style="129" width="12.43"/>
    <col collapsed="false" customWidth="true" hidden="false" outlineLevel="0" max="10699" min="10693" style="129" width="9.71"/>
    <col collapsed="false" customWidth="true" hidden="false" outlineLevel="0" max="10700" min="10700" style="129" width="11.29"/>
    <col collapsed="false" customWidth="true" hidden="false" outlineLevel="0" max="10701" min="10701" style="129" width="8.71"/>
    <col collapsed="false" customWidth="true" hidden="false" outlineLevel="0" max="10702" min="10702" style="129" width="12.71"/>
    <col collapsed="false" customWidth="true" hidden="false" outlineLevel="0" max="10703" min="10703" style="129" width="0.57"/>
    <col collapsed="false" customWidth="true" hidden="false" outlineLevel="0" max="10704" min="10704" style="129" width="8.71"/>
    <col collapsed="false" customWidth="true" hidden="false" outlineLevel="0" max="10705" min="10705" style="129" width="6.57"/>
    <col collapsed="false" customWidth="true" hidden="true" outlineLevel="0" max="10706" min="10706" style="129" width="11.23"/>
    <col collapsed="false" customWidth="true" hidden="false" outlineLevel="0" max="10708" min="10707" style="129" width="7.57"/>
    <col collapsed="false" customWidth="true" hidden="false" outlineLevel="0" max="10709" min="10709" style="129" width="1.29"/>
    <col collapsed="false" customWidth="true" hidden="false" outlineLevel="0" max="10710" min="10710" style="129" width="9.57"/>
    <col collapsed="false" customWidth="true" hidden="false" outlineLevel="0" max="10711" min="10711" style="129" width="6.57"/>
    <col collapsed="false" customWidth="true" hidden="true" outlineLevel="0" max="10715" min="10712" style="129" width="11.23"/>
    <col collapsed="false" customWidth="true" hidden="false" outlineLevel="0" max="10716" min="10716" style="129" width="6.29"/>
    <col collapsed="false" customWidth="true" hidden="false" outlineLevel="0" max="10717" min="10717" style="129" width="7.29"/>
    <col collapsed="false" customWidth="true" hidden="false" outlineLevel="0" max="10718" min="10718" style="129" width="8.71"/>
    <col collapsed="false" customWidth="true" hidden="false" outlineLevel="0" max="10719" min="10719" style="129" width="6.57"/>
    <col collapsed="false" customWidth="true" hidden="true" outlineLevel="0" max="10723" min="10720" style="129" width="11.23"/>
    <col collapsed="false" customWidth="true" hidden="false" outlineLevel="0" max="10724" min="10724" style="129" width="6.29"/>
    <col collapsed="false" customWidth="true" hidden="false" outlineLevel="0" max="10725" min="10725" style="129" width="7.29"/>
    <col collapsed="false" customWidth="true" hidden="false" outlineLevel="0" max="10726" min="10726" style="129" width="8.71"/>
    <col collapsed="false" customWidth="true" hidden="false" outlineLevel="0" max="10727" min="10727" style="129" width="6.57"/>
    <col collapsed="false" customWidth="true" hidden="true" outlineLevel="0" max="10731" min="10728" style="129" width="11.23"/>
    <col collapsed="false" customWidth="true" hidden="false" outlineLevel="0" max="10732" min="10732" style="129" width="6.29"/>
    <col collapsed="false" customWidth="true" hidden="false" outlineLevel="0" max="10733" min="10733" style="129" width="7.29"/>
    <col collapsed="false" customWidth="false" hidden="false" outlineLevel="0" max="10881" min="10734" style="129" width="8"/>
    <col collapsed="false" customWidth="true" hidden="false" outlineLevel="0" max="10882" min="10882" style="129" width="23.29"/>
    <col collapsed="false" customWidth="true" hidden="false" outlineLevel="0" max="10883" min="10883" style="129" width="7.71"/>
    <col collapsed="false" customWidth="true" hidden="false" outlineLevel="0" max="10884" min="10884" style="129" width="2.57"/>
    <col collapsed="false" customWidth="true" hidden="false" outlineLevel="0" max="10885" min="10885" style="129" width="8.71"/>
    <col collapsed="false" customWidth="true" hidden="false" outlineLevel="0" max="10886" min="10886" style="129" width="7.57"/>
    <col collapsed="false" customWidth="true" hidden="true" outlineLevel="0" max="10890" min="10887" style="129" width="11.23"/>
    <col collapsed="false" customWidth="true" hidden="false" outlineLevel="0" max="10891" min="10891" style="129" width="8.43"/>
    <col collapsed="false" customWidth="true" hidden="false" outlineLevel="0" max="10892" min="10892" style="129" width="7.57"/>
    <col collapsed="false" customWidth="true" hidden="false" outlineLevel="0" max="10893" min="10893" style="129" width="8.71"/>
    <col collapsed="false" customWidth="true" hidden="false" outlineLevel="0" max="10894" min="10894" style="129" width="7.57"/>
    <col collapsed="false" customWidth="true" hidden="true" outlineLevel="0" max="10898" min="10895" style="129" width="11.23"/>
    <col collapsed="false" customWidth="true" hidden="false" outlineLevel="0" max="10899" min="10899" style="129" width="8.43"/>
    <col collapsed="false" customWidth="true" hidden="false" outlineLevel="0" max="10900" min="10900" style="129" width="7.57"/>
    <col collapsed="false" customWidth="true" hidden="false" outlineLevel="0" max="10901" min="10901" style="129" width="8.71"/>
    <col collapsed="false" customWidth="true" hidden="false" outlineLevel="0" max="10902" min="10902" style="129" width="7.57"/>
    <col collapsed="false" customWidth="true" hidden="true" outlineLevel="0" max="10906" min="10903" style="129" width="11.23"/>
    <col collapsed="false" customWidth="true" hidden="false" outlineLevel="0" max="10907" min="10907" style="129" width="7.57"/>
    <col collapsed="false" customWidth="true" hidden="false" outlineLevel="0" max="10908" min="10908" style="129" width="7.43"/>
    <col collapsed="false" customWidth="true" hidden="false" outlineLevel="0" max="10909" min="10909" style="129" width="8.71"/>
    <col collapsed="false" customWidth="true" hidden="false" outlineLevel="0" max="10910" min="10910" style="129" width="7.57"/>
    <col collapsed="false" customWidth="true" hidden="true" outlineLevel="0" max="10914" min="10911" style="129" width="11.23"/>
    <col collapsed="false" customWidth="true" hidden="false" outlineLevel="0" max="10916" min="10915" style="129" width="7.57"/>
    <col collapsed="false" customWidth="true" hidden="true" outlineLevel="0" max="10928" min="10917" style="129" width="11.23"/>
    <col collapsed="false" customWidth="true" hidden="false" outlineLevel="0" max="10929" min="10929" style="129" width="8.71"/>
    <col collapsed="false" customWidth="true" hidden="false" outlineLevel="0" max="10930" min="10930" style="129" width="7.57"/>
    <col collapsed="false" customWidth="true" hidden="true" outlineLevel="0" max="10934" min="10931" style="129" width="11.23"/>
    <col collapsed="false" customWidth="true" hidden="false" outlineLevel="0" max="10936" min="10935" style="129" width="7.57"/>
    <col collapsed="false" customWidth="true" hidden="false" outlineLevel="0" max="10937" min="10937" style="129" width="8.71"/>
    <col collapsed="false" customWidth="true" hidden="false" outlineLevel="0" max="10938" min="10938" style="129" width="7.57"/>
    <col collapsed="false" customWidth="true" hidden="true" outlineLevel="0" max="10942" min="10939" style="129" width="11.23"/>
    <col collapsed="false" customWidth="true" hidden="false" outlineLevel="0" max="10944" min="10943" style="129" width="7.57"/>
    <col collapsed="false" customWidth="true" hidden="false" outlineLevel="0" max="10945" min="10945" style="129" width="0.71"/>
    <col collapsed="false" customWidth="true" hidden="false" outlineLevel="0" max="10946" min="10946" style="129" width="23.43"/>
    <col collapsed="false" customWidth="true" hidden="false" outlineLevel="0" max="10947" min="10947" style="129" width="7.71"/>
    <col collapsed="false" customWidth="true" hidden="false" outlineLevel="0" max="10948" min="10948" style="129" width="12.43"/>
    <col collapsed="false" customWidth="true" hidden="false" outlineLevel="0" max="10955" min="10949" style="129" width="9.71"/>
    <col collapsed="false" customWidth="true" hidden="false" outlineLevel="0" max="10956" min="10956" style="129" width="11.29"/>
    <col collapsed="false" customWidth="true" hidden="false" outlineLevel="0" max="10957" min="10957" style="129" width="8.71"/>
    <col collapsed="false" customWidth="true" hidden="false" outlineLevel="0" max="10958" min="10958" style="129" width="12.71"/>
    <col collapsed="false" customWidth="true" hidden="false" outlineLevel="0" max="10959" min="10959" style="129" width="0.57"/>
    <col collapsed="false" customWidth="true" hidden="false" outlineLevel="0" max="10960" min="10960" style="129" width="8.71"/>
    <col collapsed="false" customWidth="true" hidden="false" outlineLevel="0" max="10961" min="10961" style="129" width="6.57"/>
    <col collapsed="false" customWidth="true" hidden="true" outlineLevel="0" max="10962" min="10962" style="129" width="11.23"/>
    <col collapsed="false" customWidth="true" hidden="false" outlineLevel="0" max="10964" min="10963" style="129" width="7.57"/>
    <col collapsed="false" customWidth="true" hidden="false" outlineLevel="0" max="10965" min="10965" style="129" width="1.29"/>
    <col collapsed="false" customWidth="true" hidden="false" outlineLevel="0" max="10966" min="10966" style="129" width="9.57"/>
    <col collapsed="false" customWidth="true" hidden="false" outlineLevel="0" max="10967" min="10967" style="129" width="6.57"/>
    <col collapsed="false" customWidth="true" hidden="true" outlineLevel="0" max="10971" min="10968" style="129" width="11.23"/>
    <col collapsed="false" customWidth="true" hidden="false" outlineLevel="0" max="10972" min="10972" style="129" width="6.29"/>
    <col collapsed="false" customWidth="true" hidden="false" outlineLevel="0" max="10973" min="10973" style="129" width="7.29"/>
    <col collapsed="false" customWidth="true" hidden="false" outlineLevel="0" max="10974" min="10974" style="129" width="8.71"/>
    <col collapsed="false" customWidth="true" hidden="false" outlineLevel="0" max="10975" min="10975" style="129" width="6.57"/>
    <col collapsed="false" customWidth="true" hidden="true" outlineLevel="0" max="10979" min="10976" style="129" width="11.23"/>
    <col collapsed="false" customWidth="true" hidden="false" outlineLevel="0" max="10980" min="10980" style="129" width="6.29"/>
    <col collapsed="false" customWidth="true" hidden="false" outlineLevel="0" max="10981" min="10981" style="129" width="7.29"/>
    <col collapsed="false" customWidth="true" hidden="false" outlineLevel="0" max="10982" min="10982" style="129" width="8.71"/>
    <col collapsed="false" customWidth="true" hidden="false" outlineLevel="0" max="10983" min="10983" style="129" width="6.57"/>
    <col collapsed="false" customWidth="true" hidden="true" outlineLevel="0" max="10987" min="10984" style="129" width="11.23"/>
    <col collapsed="false" customWidth="true" hidden="false" outlineLevel="0" max="10988" min="10988" style="129" width="6.29"/>
    <col collapsed="false" customWidth="true" hidden="false" outlineLevel="0" max="10989" min="10989" style="129" width="7.29"/>
    <col collapsed="false" customWidth="false" hidden="false" outlineLevel="0" max="11137" min="10990" style="129" width="8"/>
    <col collapsed="false" customWidth="true" hidden="false" outlineLevel="0" max="11138" min="11138" style="129" width="23.29"/>
    <col collapsed="false" customWidth="true" hidden="false" outlineLevel="0" max="11139" min="11139" style="129" width="7.71"/>
    <col collapsed="false" customWidth="true" hidden="false" outlineLevel="0" max="11140" min="11140" style="129" width="2.57"/>
    <col collapsed="false" customWidth="true" hidden="false" outlineLevel="0" max="11141" min="11141" style="129" width="8.71"/>
    <col collapsed="false" customWidth="true" hidden="false" outlineLevel="0" max="11142" min="11142" style="129" width="7.57"/>
    <col collapsed="false" customWidth="true" hidden="true" outlineLevel="0" max="11146" min="11143" style="129" width="11.23"/>
    <col collapsed="false" customWidth="true" hidden="false" outlineLevel="0" max="11147" min="11147" style="129" width="8.43"/>
    <col collapsed="false" customWidth="true" hidden="false" outlineLevel="0" max="11148" min="11148" style="129" width="7.57"/>
    <col collapsed="false" customWidth="true" hidden="false" outlineLevel="0" max="11149" min="11149" style="129" width="8.71"/>
    <col collapsed="false" customWidth="true" hidden="false" outlineLevel="0" max="11150" min="11150" style="129" width="7.57"/>
    <col collapsed="false" customWidth="true" hidden="true" outlineLevel="0" max="11154" min="11151" style="129" width="11.23"/>
    <col collapsed="false" customWidth="true" hidden="false" outlineLevel="0" max="11155" min="11155" style="129" width="8.43"/>
    <col collapsed="false" customWidth="true" hidden="false" outlineLevel="0" max="11156" min="11156" style="129" width="7.57"/>
    <col collapsed="false" customWidth="true" hidden="false" outlineLevel="0" max="11157" min="11157" style="129" width="8.71"/>
    <col collapsed="false" customWidth="true" hidden="false" outlineLevel="0" max="11158" min="11158" style="129" width="7.57"/>
    <col collapsed="false" customWidth="true" hidden="true" outlineLevel="0" max="11162" min="11159" style="129" width="11.23"/>
    <col collapsed="false" customWidth="true" hidden="false" outlineLevel="0" max="11163" min="11163" style="129" width="7.57"/>
    <col collapsed="false" customWidth="true" hidden="false" outlineLevel="0" max="11164" min="11164" style="129" width="7.43"/>
    <col collapsed="false" customWidth="true" hidden="false" outlineLevel="0" max="11165" min="11165" style="129" width="8.71"/>
    <col collapsed="false" customWidth="true" hidden="false" outlineLevel="0" max="11166" min="11166" style="129" width="7.57"/>
    <col collapsed="false" customWidth="true" hidden="true" outlineLevel="0" max="11170" min="11167" style="129" width="11.23"/>
    <col collapsed="false" customWidth="true" hidden="false" outlineLevel="0" max="11172" min="11171" style="129" width="7.57"/>
    <col collapsed="false" customWidth="true" hidden="true" outlineLevel="0" max="11184" min="11173" style="129" width="11.23"/>
    <col collapsed="false" customWidth="true" hidden="false" outlineLevel="0" max="11185" min="11185" style="129" width="8.71"/>
    <col collapsed="false" customWidth="true" hidden="false" outlineLevel="0" max="11186" min="11186" style="129" width="7.57"/>
    <col collapsed="false" customWidth="true" hidden="true" outlineLevel="0" max="11190" min="11187" style="129" width="11.23"/>
    <col collapsed="false" customWidth="true" hidden="false" outlineLevel="0" max="11192" min="11191" style="129" width="7.57"/>
    <col collapsed="false" customWidth="true" hidden="false" outlineLevel="0" max="11193" min="11193" style="129" width="8.71"/>
    <col collapsed="false" customWidth="true" hidden="false" outlineLevel="0" max="11194" min="11194" style="129" width="7.57"/>
    <col collapsed="false" customWidth="true" hidden="true" outlineLevel="0" max="11198" min="11195" style="129" width="11.23"/>
    <col collapsed="false" customWidth="true" hidden="false" outlineLevel="0" max="11200" min="11199" style="129" width="7.57"/>
    <col collapsed="false" customWidth="true" hidden="false" outlineLevel="0" max="11201" min="11201" style="129" width="0.71"/>
    <col collapsed="false" customWidth="true" hidden="false" outlineLevel="0" max="11202" min="11202" style="129" width="23.43"/>
    <col collapsed="false" customWidth="true" hidden="false" outlineLevel="0" max="11203" min="11203" style="129" width="7.71"/>
    <col collapsed="false" customWidth="true" hidden="false" outlineLevel="0" max="11204" min="11204" style="129" width="12.43"/>
    <col collapsed="false" customWidth="true" hidden="false" outlineLevel="0" max="11211" min="11205" style="129" width="9.71"/>
    <col collapsed="false" customWidth="true" hidden="false" outlineLevel="0" max="11212" min="11212" style="129" width="11.29"/>
    <col collapsed="false" customWidth="true" hidden="false" outlineLevel="0" max="11213" min="11213" style="129" width="8.71"/>
    <col collapsed="false" customWidth="true" hidden="false" outlineLevel="0" max="11214" min="11214" style="129" width="12.71"/>
    <col collapsed="false" customWidth="true" hidden="false" outlineLevel="0" max="11215" min="11215" style="129" width="0.57"/>
    <col collapsed="false" customWidth="true" hidden="false" outlineLevel="0" max="11216" min="11216" style="129" width="8.71"/>
    <col collapsed="false" customWidth="true" hidden="false" outlineLevel="0" max="11217" min="11217" style="129" width="6.57"/>
    <col collapsed="false" customWidth="true" hidden="true" outlineLevel="0" max="11218" min="11218" style="129" width="11.23"/>
    <col collapsed="false" customWidth="true" hidden="false" outlineLevel="0" max="11220" min="11219" style="129" width="7.57"/>
    <col collapsed="false" customWidth="true" hidden="false" outlineLevel="0" max="11221" min="11221" style="129" width="1.29"/>
    <col collapsed="false" customWidth="true" hidden="false" outlineLevel="0" max="11222" min="11222" style="129" width="9.57"/>
    <col collapsed="false" customWidth="true" hidden="false" outlineLevel="0" max="11223" min="11223" style="129" width="6.57"/>
    <col collapsed="false" customWidth="true" hidden="true" outlineLevel="0" max="11227" min="11224" style="129" width="11.23"/>
    <col collapsed="false" customWidth="true" hidden="false" outlineLevel="0" max="11228" min="11228" style="129" width="6.29"/>
    <col collapsed="false" customWidth="true" hidden="false" outlineLevel="0" max="11229" min="11229" style="129" width="7.29"/>
    <col collapsed="false" customWidth="true" hidden="false" outlineLevel="0" max="11230" min="11230" style="129" width="8.71"/>
    <col collapsed="false" customWidth="true" hidden="false" outlineLevel="0" max="11231" min="11231" style="129" width="6.57"/>
    <col collapsed="false" customWidth="true" hidden="true" outlineLevel="0" max="11235" min="11232" style="129" width="11.23"/>
    <col collapsed="false" customWidth="true" hidden="false" outlineLevel="0" max="11236" min="11236" style="129" width="6.29"/>
    <col collapsed="false" customWidth="true" hidden="false" outlineLevel="0" max="11237" min="11237" style="129" width="7.29"/>
    <col collapsed="false" customWidth="true" hidden="false" outlineLevel="0" max="11238" min="11238" style="129" width="8.71"/>
    <col collapsed="false" customWidth="true" hidden="false" outlineLevel="0" max="11239" min="11239" style="129" width="6.57"/>
    <col collapsed="false" customWidth="true" hidden="true" outlineLevel="0" max="11243" min="11240" style="129" width="11.23"/>
    <col collapsed="false" customWidth="true" hidden="false" outlineLevel="0" max="11244" min="11244" style="129" width="6.29"/>
    <col collapsed="false" customWidth="true" hidden="false" outlineLevel="0" max="11245" min="11245" style="129" width="7.29"/>
    <col collapsed="false" customWidth="false" hidden="false" outlineLevel="0" max="11393" min="11246" style="129" width="8"/>
    <col collapsed="false" customWidth="true" hidden="false" outlineLevel="0" max="11394" min="11394" style="129" width="23.29"/>
    <col collapsed="false" customWidth="true" hidden="false" outlineLevel="0" max="11395" min="11395" style="129" width="7.71"/>
    <col collapsed="false" customWidth="true" hidden="false" outlineLevel="0" max="11396" min="11396" style="129" width="2.57"/>
    <col collapsed="false" customWidth="true" hidden="false" outlineLevel="0" max="11397" min="11397" style="129" width="8.71"/>
    <col collapsed="false" customWidth="true" hidden="false" outlineLevel="0" max="11398" min="11398" style="129" width="7.57"/>
    <col collapsed="false" customWidth="true" hidden="true" outlineLevel="0" max="11402" min="11399" style="129" width="11.23"/>
    <col collapsed="false" customWidth="true" hidden="false" outlineLevel="0" max="11403" min="11403" style="129" width="8.43"/>
    <col collapsed="false" customWidth="true" hidden="false" outlineLevel="0" max="11404" min="11404" style="129" width="7.57"/>
    <col collapsed="false" customWidth="true" hidden="false" outlineLevel="0" max="11405" min="11405" style="129" width="8.71"/>
    <col collapsed="false" customWidth="true" hidden="false" outlineLevel="0" max="11406" min="11406" style="129" width="7.57"/>
    <col collapsed="false" customWidth="true" hidden="true" outlineLevel="0" max="11410" min="11407" style="129" width="11.23"/>
    <col collapsed="false" customWidth="true" hidden="false" outlineLevel="0" max="11411" min="11411" style="129" width="8.43"/>
    <col collapsed="false" customWidth="true" hidden="false" outlineLevel="0" max="11412" min="11412" style="129" width="7.57"/>
    <col collapsed="false" customWidth="true" hidden="false" outlineLevel="0" max="11413" min="11413" style="129" width="8.71"/>
    <col collapsed="false" customWidth="true" hidden="false" outlineLevel="0" max="11414" min="11414" style="129" width="7.57"/>
    <col collapsed="false" customWidth="true" hidden="true" outlineLevel="0" max="11418" min="11415" style="129" width="11.23"/>
    <col collapsed="false" customWidth="true" hidden="false" outlineLevel="0" max="11419" min="11419" style="129" width="7.57"/>
    <col collapsed="false" customWidth="true" hidden="false" outlineLevel="0" max="11420" min="11420" style="129" width="7.43"/>
    <col collapsed="false" customWidth="true" hidden="false" outlineLevel="0" max="11421" min="11421" style="129" width="8.71"/>
    <col collapsed="false" customWidth="true" hidden="false" outlineLevel="0" max="11422" min="11422" style="129" width="7.57"/>
    <col collapsed="false" customWidth="true" hidden="true" outlineLevel="0" max="11426" min="11423" style="129" width="11.23"/>
    <col collapsed="false" customWidth="true" hidden="false" outlineLevel="0" max="11428" min="11427" style="129" width="7.57"/>
    <col collapsed="false" customWidth="true" hidden="true" outlineLevel="0" max="11440" min="11429" style="129" width="11.23"/>
    <col collapsed="false" customWidth="true" hidden="false" outlineLevel="0" max="11441" min="11441" style="129" width="8.71"/>
    <col collapsed="false" customWidth="true" hidden="false" outlineLevel="0" max="11442" min="11442" style="129" width="7.57"/>
    <col collapsed="false" customWidth="true" hidden="true" outlineLevel="0" max="11446" min="11443" style="129" width="11.23"/>
    <col collapsed="false" customWidth="true" hidden="false" outlineLevel="0" max="11448" min="11447" style="129" width="7.57"/>
    <col collapsed="false" customWidth="true" hidden="false" outlineLevel="0" max="11449" min="11449" style="129" width="8.71"/>
    <col collapsed="false" customWidth="true" hidden="false" outlineLevel="0" max="11450" min="11450" style="129" width="7.57"/>
    <col collapsed="false" customWidth="true" hidden="true" outlineLevel="0" max="11454" min="11451" style="129" width="11.23"/>
    <col collapsed="false" customWidth="true" hidden="false" outlineLevel="0" max="11456" min="11455" style="129" width="7.57"/>
    <col collapsed="false" customWidth="true" hidden="false" outlineLevel="0" max="11457" min="11457" style="129" width="0.71"/>
    <col collapsed="false" customWidth="true" hidden="false" outlineLevel="0" max="11458" min="11458" style="129" width="23.43"/>
    <col collapsed="false" customWidth="true" hidden="false" outlineLevel="0" max="11459" min="11459" style="129" width="7.71"/>
    <col collapsed="false" customWidth="true" hidden="false" outlineLevel="0" max="11460" min="11460" style="129" width="12.43"/>
    <col collapsed="false" customWidth="true" hidden="false" outlineLevel="0" max="11467" min="11461" style="129" width="9.71"/>
    <col collapsed="false" customWidth="true" hidden="false" outlineLevel="0" max="11468" min="11468" style="129" width="11.29"/>
    <col collapsed="false" customWidth="true" hidden="false" outlineLevel="0" max="11469" min="11469" style="129" width="8.71"/>
    <col collapsed="false" customWidth="true" hidden="false" outlineLevel="0" max="11470" min="11470" style="129" width="12.71"/>
    <col collapsed="false" customWidth="true" hidden="false" outlineLevel="0" max="11471" min="11471" style="129" width="0.57"/>
    <col collapsed="false" customWidth="true" hidden="false" outlineLevel="0" max="11472" min="11472" style="129" width="8.71"/>
    <col collapsed="false" customWidth="true" hidden="false" outlineLevel="0" max="11473" min="11473" style="129" width="6.57"/>
    <col collapsed="false" customWidth="true" hidden="true" outlineLevel="0" max="11474" min="11474" style="129" width="11.23"/>
    <col collapsed="false" customWidth="true" hidden="false" outlineLevel="0" max="11476" min="11475" style="129" width="7.57"/>
    <col collapsed="false" customWidth="true" hidden="false" outlineLevel="0" max="11477" min="11477" style="129" width="1.29"/>
    <col collapsed="false" customWidth="true" hidden="false" outlineLevel="0" max="11478" min="11478" style="129" width="9.57"/>
    <col collapsed="false" customWidth="true" hidden="false" outlineLevel="0" max="11479" min="11479" style="129" width="6.57"/>
    <col collapsed="false" customWidth="true" hidden="true" outlineLevel="0" max="11483" min="11480" style="129" width="11.23"/>
    <col collapsed="false" customWidth="true" hidden="false" outlineLevel="0" max="11484" min="11484" style="129" width="6.29"/>
    <col collapsed="false" customWidth="true" hidden="false" outlineLevel="0" max="11485" min="11485" style="129" width="7.29"/>
    <col collapsed="false" customWidth="true" hidden="false" outlineLevel="0" max="11486" min="11486" style="129" width="8.71"/>
    <col collapsed="false" customWidth="true" hidden="false" outlineLevel="0" max="11487" min="11487" style="129" width="6.57"/>
    <col collapsed="false" customWidth="true" hidden="true" outlineLevel="0" max="11491" min="11488" style="129" width="11.23"/>
    <col collapsed="false" customWidth="true" hidden="false" outlineLevel="0" max="11492" min="11492" style="129" width="6.29"/>
    <col collapsed="false" customWidth="true" hidden="false" outlineLevel="0" max="11493" min="11493" style="129" width="7.29"/>
    <col collapsed="false" customWidth="true" hidden="false" outlineLevel="0" max="11494" min="11494" style="129" width="8.71"/>
    <col collapsed="false" customWidth="true" hidden="false" outlineLevel="0" max="11495" min="11495" style="129" width="6.57"/>
    <col collapsed="false" customWidth="true" hidden="true" outlineLevel="0" max="11499" min="11496" style="129" width="11.23"/>
    <col collapsed="false" customWidth="true" hidden="false" outlineLevel="0" max="11500" min="11500" style="129" width="6.29"/>
    <col collapsed="false" customWidth="true" hidden="false" outlineLevel="0" max="11501" min="11501" style="129" width="7.29"/>
    <col collapsed="false" customWidth="false" hidden="false" outlineLevel="0" max="11649" min="11502" style="129" width="8"/>
    <col collapsed="false" customWidth="true" hidden="false" outlineLevel="0" max="11650" min="11650" style="129" width="23.29"/>
    <col collapsed="false" customWidth="true" hidden="false" outlineLevel="0" max="11651" min="11651" style="129" width="7.71"/>
    <col collapsed="false" customWidth="true" hidden="false" outlineLevel="0" max="11652" min="11652" style="129" width="2.57"/>
    <col collapsed="false" customWidth="true" hidden="false" outlineLevel="0" max="11653" min="11653" style="129" width="8.71"/>
    <col collapsed="false" customWidth="true" hidden="false" outlineLevel="0" max="11654" min="11654" style="129" width="7.57"/>
    <col collapsed="false" customWidth="true" hidden="true" outlineLevel="0" max="11658" min="11655" style="129" width="11.23"/>
    <col collapsed="false" customWidth="true" hidden="false" outlineLevel="0" max="11659" min="11659" style="129" width="8.43"/>
    <col collapsed="false" customWidth="true" hidden="false" outlineLevel="0" max="11660" min="11660" style="129" width="7.57"/>
    <col collapsed="false" customWidth="true" hidden="false" outlineLevel="0" max="11661" min="11661" style="129" width="8.71"/>
    <col collapsed="false" customWidth="true" hidden="false" outlineLevel="0" max="11662" min="11662" style="129" width="7.57"/>
    <col collapsed="false" customWidth="true" hidden="true" outlineLevel="0" max="11666" min="11663" style="129" width="11.23"/>
    <col collapsed="false" customWidth="true" hidden="false" outlineLevel="0" max="11667" min="11667" style="129" width="8.43"/>
    <col collapsed="false" customWidth="true" hidden="false" outlineLevel="0" max="11668" min="11668" style="129" width="7.57"/>
    <col collapsed="false" customWidth="true" hidden="false" outlineLevel="0" max="11669" min="11669" style="129" width="8.71"/>
    <col collapsed="false" customWidth="true" hidden="false" outlineLevel="0" max="11670" min="11670" style="129" width="7.57"/>
    <col collapsed="false" customWidth="true" hidden="true" outlineLevel="0" max="11674" min="11671" style="129" width="11.23"/>
    <col collapsed="false" customWidth="true" hidden="false" outlineLevel="0" max="11675" min="11675" style="129" width="7.57"/>
    <col collapsed="false" customWidth="true" hidden="false" outlineLevel="0" max="11676" min="11676" style="129" width="7.43"/>
    <col collapsed="false" customWidth="true" hidden="false" outlineLevel="0" max="11677" min="11677" style="129" width="8.71"/>
    <col collapsed="false" customWidth="true" hidden="false" outlineLevel="0" max="11678" min="11678" style="129" width="7.57"/>
    <col collapsed="false" customWidth="true" hidden="true" outlineLevel="0" max="11682" min="11679" style="129" width="11.23"/>
    <col collapsed="false" customWidth="true" hidden="false" outlineLevel="0" max="11684" min="11683" style="129" width="7.57"/>
    <col collapsed="false" customWidth="true" hidden="true" outlineLevel="0" max="11696" min="11685" style="129" width="11.23"/>
    <col collapsed="false" customWidth="true" hidden="false" outlineLevel="0" max="11697" min="11697" style="129" width="8.71"/>
    <col collapsed="false" customWidth="true" hidden="false" outlineLevel="0" max="11698" min="11698" style="129" width="7.57"/>
    <col collapsed="false" customWidth="true" hidden="true" outlineLevel="0" max="11702" min="11699" style="129" width="11.23"/>
    <col collapsed="false" customWidth="true" hidden="false" outlineLevel="0" max="11704" min="11703" style="129" width="7.57"/>
    <col collapsed="false" customWidth="true" hidden="false" outlineLevel="0" max="11705" min="11705" style="129" width="8.71"/>
    <col collapsed="false" customWidth="true" hidden="false" outlineLevel="0" max="11706" min="11706" style="129" width="7.57"/>
    <col collapsed="false" customWidth="true" hidden="true" outlineLevel="0" max="11710" min="11707" style="129" width="11.23"/>
    <col collapsed="false" customWidth="true" hidden="false" outlineLevel="0" max="11712" min="11711" style="129" width="7.57"/>
    <col collapsed="false" customWidth="true" hidden="false" outlineLevel="0" max="11713" min="11713" style="129" width="0.71"/>
    <col collapsed="false" customWidth="true" hidden="false" outlineLevel="0" max="11714" min="11714" style="129" width="23.43"/>
    <col collapsed="false" customWidth="true" hidden="false" outlineLevel="0" max="11715" min="11715" style="129" width="7.71"/>
    <col collapsed="false" customWidth="true" hidden="false" outlineLevel="0" max="11716" min="11716" style="129" width="12.43"/>
    <col collapsed="false" customWidth="true" hidden="false" outlineLevel="0" max="11723" min="11717" style="129" width="9.71"/>
    <col collapsed="false" customWidth="true" hidden="false" outlineLevel="0" max="11724" min="11724" style="129" width="11.29"/>
    <col collapsed="false" customWidth="true" hidden="false" outlineLevel="0" max="11725" min="11725" style="129" width="8.71"/>
    <col collapsed="false" customWidth="true" hidden="false" outlineLevel="0" max="11726" min="11726" style="129" width="12.71"/>
    <col collapsed="false" customWidth="true" hidden="false" outlineLevel="0" max="11727" min="11727" style="129" width="0.57"/>
    <col collapsed="false" customWidth="true" hidden="false" outlineLevel="0" max="11728" min="11728" style="129" width="8.71"/>
    <col collapsed="false" customWidth="true" hidden="false" outlineLevel="0" max="11729" min="11729" style="129" width="6.57"/>
    <col collapsed="false" customWidth="true" hidden="true" outlineLevel="0" max="11730" min="11730" style="129" width="11.23"/>
    <col collapsed="false" customWidth="true" hidden="false" outlineLevel="0" max="11732" min="11731" style="129" width="7.57"/>
    <col collapsed="false" customWidth="true" hidden="false" outlineLevel="0" max="11733" min="11733" style="129" width="1.29"/>
    <col collapsed="false" customWidth="true" hidden="false" outlineLevel="0" max="11734" min="11734" style="129" width="9.57"/>
    <col collapsed="false" customWidth="true" hidden="false" outlineLevel="0" max="11735" min="11735" style="129" width="6.57"/>
    <col collapsed="false" customWidth="true" hidden="true" outlineLevel="0" max="11739" min="11736" style="129" width="11.23"/>
    <col collapsed="false" customWidth="true" hidden="false" outlineLevel="0" max="11740" min="11740" style="129" width="6.29"/>
    <col collapsed="false" customWidth="true" hidden="false" outlineLevel="0" max="11741" min="11741" style="129" width="7.29"/>
    <col collapsed="false" customWidth="true" hidden="false" outlineLevel="0" max="11742" min="11742" style="129" width="8.71"/>
    <col collapsed="false" customWidth="true" hidden="false" outlineLevel="0" max="11743" min="11743" style="129" width="6.57"/>
    <col collapsed="false" customWidth="true" hidden="true" outlineLevel="0" max="11747" min="11744" style="129" width="11.23"/>
    <col collapsed="false" customWidth="true" hidden="false" outlineLevel="0" max="11748" min="11748" style="129" width="6.29"/>
    <col collapsed="false" customWidth="true" hidden="false" outlineLevel="0" max="11749" min="11749" style="129" width="7.29"/>
    <col collapsed="false" customWidth="true" hidden="false" outlineLevel="0" max="11750" min="11750" style="129" width="8.71"/>
    <col collapsed="false" customWidth="true" hidden="false" outlineLevel="0" max="11751" min="11751" style="129" width="6.57"/>
    <col collapsed="false" customWidth="true" hidden="true" outlineLevel="0" max="11755" min="11752" style="129" width="11.23"/>
    <col collapsed="false" customWidth="true" hidden="false" outlineLevel="0" max="11756" min="11756" style="129" width="6.29"/>
    <col collapsed="false" customWidth="true" hidden="false" outlineLevel="0" max="11757" min="11757" style="129" width="7.29"/>
    <col collapsed="false" customWidth="false" hidden="false" outlineLevel="0" max="11905" min="11758" style="129" width="8"/>
    <col collapsed="false" customWidth="true" hidden="false" outlineLevel="0" max="11906" min="11906" style="129" width="23.29"/>
    <col collapsed="false" customWidth="true" hidden="false" outlineLevel="0" max="11907" min="11907" style="129" width="7.71"/>
    <col collapsed="false" customWidth="true" hidden="false" outlineLevel="0" max="11908" min="11908" style="129" width="2.57"/>
    <col collapsed="false" customWidth="true" hidden="false" outlineLevel="0" max="11909" min="11909" style="129" width="8.71"/>
    <col collapsed="false" customWidth="true" hidden="false" outlineLevel="0" max="11910" min="11910" style="129" width="7.57"/>
    <col collapsed="false" customWidth="true" hidden="true" outlineLevel="0" max="11914" min="11911" style="129" width="11.23"/>
    <col collapsed="false" customWidth="true" hidden="false" outlineLevel="0" max="11915" min="11915" style="129" width="8.43"/>
    <col collapsed="false" customWidth="true" hidden="false" outlineLevel="0" max="11916" min="11916" style="129" width="7.57"/>
    <col collapsed="false" customWidth="true" hidden="false" outlineLevel="0" max="11917" min="11917" style="129" width="8.71"/>
    <col collapsed="false" customWidth="true" hidden="false" outlineLevel="0" max="11918" min="11918" style="129" width="7.57"/>
    <col collapsed="false" customWidth="true" hidden="true" outlineLevel="0" max="11922" min="11919" style="129" width="11.23"/>
    <col collapsed="false" customWidth="true" hidden="false" outlineLevel="0" max="11923" min="11923" style="129" width="8.43"/>
    <col collapsed="false" customWidth="true" hidden="false" outlineLevel="0" max="11924" min="11924" style="129" width="7.57"/>
    <col collapsed="false" customWidth="true" hidden="false" outlineLevel="0" max="11925" min="11925" style="129" width="8.71"/>
    <col collapsed="false" customWidth="true" hidden="false" outlineLevel="0" max="11926" min="11926" style="129" width="7.57"/>
    <col collapsed="false" customWidth="true" hidden="true" outlineLevel="0" max="11930" min="11927" style="129" width="11.23"/>
    <col collapsed="false" customWidth="true" hidden="false" outlineLevel="0" max="11931" min="11931" style="129" width="7.57"/>
    <col collapsed="false" customWidth="true" hidden="false" outlineLevel="0" max="11932" min="11932" style="129" width="7.43"/>
    <col collapsed="false" customWidth="true" hidden="false" outlineLevel="0" max="11933" min="11933" style="129" width="8.71"/>
    <col collapsed="false" customWidth="true" hidden="false" outlineLevel="0" max="11934" min="11934" style="129" width="7.57"/>
    <col collapsed="false" customWidth="true" hidden="true" outlineLevel="0" max="11938" min="11935" style="129" width="11.23"/>
    <col collapsed="false" customWidth="true" hidden="false" outlineLevel="0" max="11940" min="11939" style="129" width="7.57"/>
    <col collapsed="false" customWidth="true" hidden="true" outlineLevel="0" max="11952" min="11941" style="129" width="11.23"/>
    <col collapsed="false" customWidth="true" hidden="false" outlineLevel="0" max="11953" min="11953" style="129" width="8.71"/>
    <col collapsed="false" customWidth="true" hidden="false" outlineLevel="0" max="11954" min="11954" style="129" width="7.57"/>
    <col collapsed="false" customWidth="true" hidden="true" outlineLevel="0" max="11958" min="11955" style="129" width="11.23"/>
    <col collapsed="false" customWidth="true" hidden="false" outlineLevel="0" max="11960" min="11959" style="129" width="7.57"/>
    <col collapsed="false" customWidth="true" hidden="false" outlineLevel="0" max="11961" min="11961" style="129" width="8.71"/>
    <col collapsed="false" customWidth="true" hidden="false" outlineLevel="0" max="11962" min="11962" style="129" width="7.57"/>
    <col collapsed="false" customWidth="true" hidden="true" outlineLevel="0" max="11966" min="11963" style="129" width="11.23"/>
    <col collapsed="false" customWidth="true" hidden="false" outlineLevel="0" max="11968" min="11967" style="129" width="7.57"/>
    <col collapsed="false" customWidth="true" hidden="false" outlineLevel="0" max="11969" min="11969" style="129" width="0.71"/>
    <col collapsed="false" customWidth="true" hidden="false" outlineLevel="0" max="11970" min="11970" style="129" width="23.43"/>
    <col collapsed="false" customWidth="true" hidden="false" outlineLevel="0" max="11971" min="11971" style="129" width="7.71"/>
    <col collapsed="false" customWidth="true" hidden="false" outlineLevel="0" max="11972" min="11972" style="129" width="12.43"/>
    <col collapsed="false" customWidth="true" hidden="false" outlineLevel="0" max="11979" min="11973" style="129" width="9.71"/>
    <col collapsed="false" customWidth="true" hidden="false" outlineLevel="0" max="11980" min="11980" style="129" width="11.29"/>
    <col collapsed="false" customWidth="true" hidden="false" outlineLevel="0" max="11981" min="11981" style="129" width="8.71"/>
    <col collapsed="false" customWidth="true" hidden="false" outlineLevel="0" max="11982" min="11982" style="129" width="12.71"/>
    <col collapsed="false" customWidth="true" hidden="false" outlineLevel="0" max="11983" min="11983" style="129" width="0.57"/>
    <col collapsed="false" customWidth="true" hidden="false" outlineLevel="0" max="11984" min="11984" style="129" width="8.71"/>
    <col collapsed="false" customWidth="true" hidden="false" outlineLevel="0" max="11985" min="11985" style="129" width="6.57"/>
    <col collapsed="false" customWidth="true" hidden="true" outlineLevel="0" max="11986" min="11986" style="129" width="11.23"/>
    <col collapsed="false" customWidth="true" hidden="false" outlineLevel="0" max="11988" min="11987" style="129" width="7.57"/>
    <col collapsed="false" customWidth="true" hidden="false" outlineLevel="0" max="11989" min="11989" style="129" width="1.29"/>
    <col collapsed="false" customWidth="true" hidden="false" outlineLevel="0" max="11990" min="11990" style="129" width="9.57"/>
    <col collapsed="false" customWidth="true" hidden="false" outlineLevel="0" max="11991" min="11991" style="129" width="6.57"/>
    <col collapsed="false" customWidth="true" hidden="true" outlineLevel="0" max="11995" min="11992" style="129" width="11.23"/>
    <col collapsed="false" customWidth="true" hidden="false" outlineLevel="0" max="11996" min="11996" style="129" width="6.29"/>
    <col collapsed="false" customWidth="true" hidden="false" outlineLevel="0" max="11997" min="11997" style="129" width="7.29"/>
    <col collapsed="false" customWidth="true" hidden="false" outlineLevel="0" max="11998" min="11998" style="129" width="8.71"/>
    <col collapsed="false" customWidth="true" hidden="false" outlineLevel="0" max="11999" min="11999" style="129" width="6.57"/>
    <col collapsed="false" customWidth="true" hidden="true" outlineLevel="0" max="12003" min="12000" style="129" width="11.23"/>
    <col collapsed="false" customWidth="true" hidden="false" outlineLevel="0" max="12004" min="12004" style="129" width="6.29"/>
    <col collapsed="false" customWidth="true" hidden="false" outlineLevel="0" max="12005" min="12005" style="129" width="7.29"/>
    <col collapsed="false" customWidth="true" hidden="false" outlineLevel="0" max="12006" min="12006" style="129" width="8.71"/>
    <col collapsed="false" customWidth="true" hidden="false" outlineLevel="0" max="12007" min="12007" style="129" width="6.57"/>
    <col collapsed="false" customWidth="true" hidden="true" outlineLevel="0" max="12011" min="12008" style="129" width="11.23"/>
    <col collapsed="false" customWidth="true" hidden="false" outlineLevel="0" max="12012" min="12012" style="129" width="6.29"/>
    <col collapsed="false" customWidth="true" hidden="false" outlineLevel="0" max="12013" min="12013" style="129" width="7.29"/>
    <col collapsed="false" customWidth="false" hidden="false" outlineLevel="0" max="12161" min="12014" style="129" width="8"/>
    <col collapsed="false" customWidth="true" hidden="false" outlineLevel="0" max="12162" min="12162" style="129" width="23.29"/>
    <col collapsed="false" customWidth="true" hidden="false" outlineLevel="0" max="12163" min="12163" style="129" width="7.71"/>
    <col collapsed="false" customWidth="true" hidden="false" outlineLevel="0" max="12164" min="12164" style="129" width="2.57"/>
    <col collapsed="false" customWidth="true" hidden="false" outlineLevel="0" max="12165" min="12165" style="129" width="8.71"/>
    <col collapsed="false" customWidth="true" hidden="false" outlineLevel="0" max="12166" min="12166" style="129" width="7.57"/>
    <col collapsed="false" customWidth="true" hidden="true" outlineLevel="0" max="12170" min="12167" style="129" width="11.23"/>
    <col collapsed="false" customWidth="true" hidden="false" outlineLevel="0" max="12171" min="12171" style="129" width="8.43"/>
    <col collapsed="false" customWidth="true" hidden="false" outlineLevel="0" max="12172" min="12172" style="129" width="7.57"/>
    <col collapsed="false" customWidth="true" hidden="false" outlineLevel="0" max="12173" min="12173" style="129" width="8.71"/>
    <col collapsed="false" customWidth="true" hidden="false" outlineLevel="0" max="12174" min="12174" style="129" width="7.57"/>
    <col collapsed="false" customWidth="true" hidden="true" outlineLevel="0" max="12178" min="12175" style="129" width="11.23"/>
    <col collapsed="false" customWidth="true" hidden="false" outlineLevel="0" max="12179" min="12179" style="129" width="8.43"/>
    <col collapsed="false" customWidth="true" hidden="false" outlineLevel="0" max="12180" min="12180" style="129" width="7.57"/>
    <col collapsed="false" customWidth="true" hidden="false" outlineLevel="0" max="12181" min="12181" style="129" width="8.71"/>
    <col collapsed="false" customWidth="true" hidden="false" outlineLevel="0" max="12182" min="12182" style="129" width="7.57"/>
    <col collapsed="false" customWidth="true" hidden="true" outlineLevel="0" max="12186" min="12183" style="129" width="11.23"/>
    <col collapsed="false" customWidth="true" hidden="false" outlineLevel="0" max="12187" min="12187" style="129" width="7.57"/>
    <col collapsed="false" customWidth="true" hidden="false" outlineLevel="0" max="12188" min="12188" style="129" width="7.43"/>
    <col collapsed="false" customWidth="true" hidden="false" outlineLevel="0" max="12189" min="12189" style="129" width="8.71"/>
    <col collapsed="false" customWidth="true" hidden="false" outlineLevel="0" max="12190" min="12190" style="129" width="7.57"/>
    <col collapsed="false" customWidth="true" hidden="true" outlineLevel="0" max="12194" min="12191" style="129" width="11.23"/>
    <col collapsed="false" customWidth="true" hidden="false" outlineLevel="0" max="12196" min="12195" style="129" width="7.57"/>
    <col collapsed="false" customWidth="true" hidden="true" outlineLevel="0" max="12208" min="12197" style="129" width="11.23"/>
    <col collapsed="false" customWidth="true" hidden="false" outlineLevel="0" max="12209" min="12209" style="129" width="8.71"/>
    <col collapsed="false" customWidth="true" hidden="false" outlineLevel="0" max="12210" min="12210" style="129" width="7.57"/>
    <col collapsed="false" customWidth="true" hidden="true" outlineLevel="0" max="12214" min="12211" style="129" width="11.23"/>
    <col collapsed="false" customWidth="true" hidden="false" outlineLevel="0" max="12216" min="12215" style="129" width="7.57"/>
    <col collapsed="false" customWidth="true" hidden="false" outlineLevel="0" max="12217" min="12217" style="129" width="8.71"/>
    <col collapsed="false" customWidth="true" hidden="false" outlineLevel="0" max="12218" min="12218" style="129" width="7.57"/>
    <col collapsed="false" customWidth="true" hidden="true" outlineLevel="0" max="12222" min="12219" style="129" width="11.23"/>
    <col collapsed="false" customWidth="true" hidden="false" outlineLevel="0" max="12224" min="12223" style="129" width="7.57"/>
    <col collapsed="false" customWidth="true" hidden="false" outlineLevel="0" max="12225" min="12225" style="129" width="0.71"/>
    <col collapsed="false" customWidth="true" hidden="false" outlineLevel="0" max="12226" min="12226" style="129" width="23.43"/>
    <col collapsed="false" customWidth="true" hidden="false" outlineLevel="0" max="12227" min="12227" style="129" width="7.71"/>
    <col collapsed="false" customWidth="true" hidden="false" outlineLevel="0" max="12228" min="12228" style="129" width="12.43"/>
    <col collapsed="false" customWidth="true" hidden="false" outlineLevel="0" max="12235" min="12229" style="129" width="9.71"/>
    <col collapsed="false" customWidth="true" hidden="false" outlineLevel="0" max="12236" min="12236" style="129" width="11.29"/>
    <col collapsed="false" customWidth="true" hidden="false" outlineLevel="0" max="12237" min="12237" style="129" width="8.71"/>
    <col collapsed="false" customWidth="true" hidden="false" outlineLevel="0" max="12238" min="12238" style="129" width="12.71"/>
    <col collapsed="false" customWidth="true" hidden="false" outlineLevel="0" max="12239" min="12239" style="129" width="0.57"/>
    <col collapsed="false" customWidth="true" hidden="false" outlineLevel="0" max="12240" min="12240" style="129" width="8.71"/>
    <col collapsed="false" customWidth="true" hidden="false" outlineLevel="0" max="12241" min="12241" style="129" width="6.57"/>
    <col collapsed="false" customWidth="true" hidden="true" outlineLevel="0" max="12242" min="12242" style="129" width="11.23"/>
    <col collapsed="false" customWidth="true" hidden="false" outlineLevel="0" max="12244" min="12243" style="129" width="7.57"/>
    <col collapsed="false" customWidth="true" hidden="false" outlineLevel="0" max="12245" min="12245" style="129" width="1.29"/>
    <col collapsed="false" customWidth="true" hidden="false" outlineLevel="0" max="12246" min="12246" style="129" width="9.57"/>
    <col collapsed="false" customWidth="true" hidden="false" outlineLevel="0" max="12247" min="12247" style="129" width="6.57"/>
    <col collapsed="false" customWidth="true" hidden="true" outlineLevel="0" max="12251" min="12248" style="129" width="11.23"/>
    <col collapsed="false" customWidth="true" hidden="false" outlineLevel="0" max="12252" min="12252" style="129" width="6.29"/>
    <col collapsed="false" customWidth="true" hidden="false" outlineLevel="0" max="12253" min="12253" style="129" width="7.29"/>
    <col collapsed="false" customWidth="true" hidden="false" outlineLevel="0" max="12254" min="12254" style="129" width="8.71"/>
    <col collapsed="false" customWidth="true" hidden="false" outlineLevel="0" max="12255" min="12255" style="129" width="6.57"/>
    <col collapsed="false" customWidth="true" hidden="true" outlineLevel="0" max="12259" min="12256" style="129" width="11.23"/>
    <col collapsed="false" customWidth="true" hidden="false" outlineLevel="0" max="12260" min="12260" style="129" width="6.29"/>
    <col collapsed="false" customWidth="true" hidden="false" outlineLevel="0" max="12261" min="12261" style="129" width="7.29"/>
    <col collapsed="false" customWidth="true" hidden="false" outlineLevel="0" max="12262" min="12262" style="129" width="8.71"/>
    <col collapsed="false" customWidth="true" hidden="false" outlineLevel="0" max="12263" min="12263" style="129" width="6.57"/>
    <col collapsed="false" customWidth="true" hidden="true" outlineLevel="0" max="12267" min="12264" style="129" width="11.23"/>
    <col collapsed="false" customWidth="true" hidden="false" outlineLevel="0" max="12268" min="12268" style="129" width="6.29"/>
    <col collapsed="false" customWidth="true" hidden="false" outlineLevel="0" max="12269" min="12269" style="129" width="7.29"/>
    <col collapsed="false" customWidth="false" hidden="false" outlineLevel="0" max="12417" min="12270" style="129" width="8"/>
    <col collapsed="false" customWidth="true" hidden="false" outlineLevel="0" max="12418" min="12418" style="129" width="23.29"/>
    <col collapsed="false" customWidth="true" hidden="false" outlineLevel="0" max="12419" min="12419" style="129" width="7.71"/>
    <col collapsed="false" customWidth="true" hidden="false" outlineLevel="0" max="12420" min="12420" style="129" width="2.57"/>
    <col collapsed="false" customWidth="true" hidden="false" outlineLevel="0" max="12421" min="12421" style="129" width="8.71"/>
    <col collapsed="false" customWidth="true" hidden="false" outlineLevel="0" max="12422" min="12422" style="129" width="7.57"/>
    <col collapsed="false" customWidth="true" hidden="true" outlineLevel="0" max="12426" min="12423" style="129" width="11.23"/>
    <col collapsed="false" customWidth="true" hidden="false" outlineLevel="0" max="12427" min="12427" style="129" width="8.43"/>
    <col collapsed="false" customWidth="true" hidden="false" outlineLevel="0" max="12428" min="12428" style="129" width="7.57"/>
    <col collapsed="false" customWidth="true" hidden="false" outlineLevel="0" max="12429" min="12429" style="129" width="8.71"/>
    <col collapsed="false" customWidth="true" hidden="false" outlineLevel="0" max="12430" min="12430" style="129" width="7.57"/>
    <col collapsed="false" customWidth="true" hidden="true" outlineLevel="0" max="12434" min="12431" style="129" width="11.23"/>
    <col collapsed="false" customWidth="true" hidden="false" outlineLevel="0" max="12435" min="12435" style="129" width="8.43"/>
    <col collapsed="false" customWidth="true" hidden="false" outlineLevel="0" max="12436" min="12436" style="129" width="7.57"/>
    <col collapsed="false" customWidth="true" hidden="false" outlineLevel="0" max="12437" min="12437" style="129" width="8.71"/>
    <col collapsed="false" customWidth="true" hidden="false" outlineLevel="0" max="12438" min="12438" style="129" width="7.57"/>
    <col collapsed="false" customWidth="true" hidden="true" outlineLevel="0" max="12442" min="12439" style="129" width="11.23"/>
    <col collapsed="false" customWidth="true" hidden="false" outlineLevel="0" max="12443" min="12443" style="129" width="7.57"/>
    <col collapsed="false" customWidth="true" hidden="false" outlineLevel="0" max="12444" min="12444" style="129" width="7.43"/>
    <col collapsed="false" customWidth="true" hidden="false" outlineLevel="0" max="12445" min="12445" style="129" width="8.71"/>
    <col collapsed="false" customWidth="true" hidden="false" outlineLevel="0" max="12446" min="12446" style="129" width="7.57"/>
    <col collapsed="false" customWidth="true" hidden="true" outlineLevel="0" max="12450" min="12447" style="129" width="11.23"/>
    <col collapsed="false" customWidth="true" hidden="false" outlineLevel="0" max="12452" min="12451" style="129" width="7.57"/>
    <col collapsed="false" customWidth="true" hidden="true" outlineLevel="0" max="12464" min="12453" style="129" width="11.23"/>
    <col collapsed="false" customWidth="true" hidden="false" outlineLevel="0" max="12465" min="12465" style="129" width="8.71"/>
    <col collapsed="false" customWidth="true" hidden="false" outlineLevel="0" max="12466" min="12466" style="129" width="7.57"/>
    <col collapsed="false" customWidth="true" hidden="true" outlineLevel="0" max="12470" min="12467" style="129" width="11.23"/>
    <col collapsed="false" customWidth="true" hidden="false" outlineLevel="0" max="12472" min="12471" style="129" width="7.57"/>
    <col collapsed="false" customWidth="true" hidden="false" outlineLevel="0" max="12473" min="12473" style="129" width="8.71"/>
    <col collapsed="false" customWidth="true" hidden="false" outlineLevel="0" max="12474" min="12474" style="129" width="7.57"/>
    <col collapsed="false" customWidth="true" hidden="true" outlineLevel="0" max="12478" min="12475" style="129" width="11.23"/>
    <col collapsed="false" customWidth="true" hidden="false" outlineLevel="0" max="12480" min="12479" style="129" width="7.57"/>
    <col collapsed="false" customWidth="true" hidden="false" outlineLevel="0" max="12481" min="12481" style="129" width="0.71"/>
    <col collapsed="false" customWidth="true" hidden="false" outlineLevel="0" max="12482" min="12482" style="129" width="23.43"/>
    <col collapsed="false" customWidth="true" hidden="false" outlineLevel="0" max="12483" min="12483" style="129" width="7.71"/>
    <col collapsed="false" customWidth="true" hidden="false" outlineLevel="0" max="12484" min="12484" style="129" width="12.43"/>
    <col collapsed="false" customWidth="true" hidden="false" outlineLevel="0" max="12491" min="12485" style="129" width="9.71"/>
    <col collapsed="false" customWidth="true" hidden="false" outlineLevel="0" max="12492" min="12492" style="129" width="11.29"/>
    <col collapsed="false" customWidth="true" hidden="false" outlineLevel="0" max="12493" min="12493" style="129" width="8.71"/>
    <col collapsed="false" customWidth="true" hidden="false" outlineLevel="0" max="12494" min="12494" style="129" width="12.71"/>
    <col collapsed="false" customWidth="true" hidden="false" outlineLevel="0" max="12495" min="12495" style="129" width="0.57"/>
    <col collapsed="false" customWidth="true" hidden="false" outlineLevel="0" max="12496" min="12496" style="129" width="8.71"/>
    <col collapsed="false" customWidth="true" hidden="false" outlineLevel="0" max="12497" min="12497" style="129" width="6.57"/>
    <col collapsed="false" customWidth="true" hidden="true" outlineLevel="0" max="12498" min="12498" style="129" width="11.23"/>
    <col collapsed="false" customWidth="true" hidden="false" outlineLevel="0" max="12500" min="12499" style="129" width="7.57"/>
    <col collapsed="false" customWidth="true" hidden="false" outlineLevel="0" max="12501" min="12501" style="129" width="1.29"/>
    <col collapsed="false" customWidth="true" hidden="false" outlineLevel="0" max="12502" min="12502" style="129" width="9.57"/>
    <col collapsed="false" customWidth="true" hidden="false" outlineLevel="0" max="12503" min="12503" style="129" width="6.57"/>
    <col collapsed="false" customWidth="true" hidden="true" outlineLevel="0" max="12507" min="12504" style="129" width="11.23"/>
    <col collapsed="false" customWidth="true" hidden="false" outlineLevel="0" max="12508" min="12508" style="129" width="6.29"/>
    <col collapsed="false" customWidth="true" hidden="false" outlineLevel="0" max="12509" min="12509" style="129" width="7.29"/>
    <col collapsed="false" customWidth="true" hidden="false" outlineLevel="0" max="12510" min="12510" style="129" width="8.71"/>
    <col collapsed="false" customWidth="true" hidden="false" outlineLevel="0" max="12511" min="12511" style="129" width="6.57"/>
    <col collapsed="false" customWidth="true" hidden="true" outlineLevel="0" max="12515" min="12512" style="129" width="11.23"/>
    <col collapsed="false" customWidth="true" hidden="false" outlineLevel="0" max="12516" min="12516" style="129" width="6.29"/>
    <col collapsed="false" customWidth="true" hidden="false" outlineLevel="0" max="12517" min="12517" style="129" width="7.29"/>
    <col collapsed="false" customWidth="true" hidden="false" outlineLevel="0" max="12518" min="12518" style="129" width="8.71"/>
    <col collapsed="false" customWidth="true" hidden="false" outlineLevel="0" max="12519" min="12519" style="129" width="6.57"/>
    <col collapsed="false" customWidth="true" hidden="true" outlineLevel="0" max="12523" min="12520" style="129" width="11.23"/>
    <col collapsed="false" customWidth="true" hidden="false" outlineLevel="0" max="12524" min="12524" style="129" width="6.29"/>
    <col collapsed="false" customWidth="true" hidden="false" outlineLevel="0" max="12525" min="12525" style="129" width="7.29"/>
    <col collapsed="false" customWidth="false" hidden="false" outlineLevel="0" max="12673" min="12526" style="129" width="8"/>
    <col collapsed="false" customWidth="true" hidden="false" outlineLevel="0" max="12674" min="12674" style="129" width="23.29"/>
    <col collapsed="false" customWidth="true" hidden="false" outlineLevel="0" max="12675" min="12675" style="129" width="7.71"/>
    <col collapsed="false" customWidth="true" hidden="false" outlineLevel="0" max="12676" min="12676" style="129" width="2.57"/>
    <col collapsed="false" customWidth="true" hidden="false" outlineLevel="0" max="12677" min="12677" style="129" width="8.71"/>
    <col collapsed="false" customWidth="true" hidden="false" outlineLevel="0" max="12678" min="12678" style="129" width="7.57"/>
    <col collapsed="false" customWidth="true" hidden="true" outlineLevel="0" max="12682" min="12679" style="129" width="11.23"/>
    <col collapsed="false" customWidth="true" hidden="false" outlineLevel="0" max="12683" min="12683" style="129" width="8.43"/>
    <col collapsed="false" customWidth="true" hidden="false" outlineLevel="0" max="12684" min="12684" style="129" width="7.57"/>
    <col collapsed="false" customWidth="true" hidden="false" outlineLevel="0" max="12685" min="12685" style="129" width="8.71"/>
    <col collapsed="false" customWidth="true" hidden="false" outlineLevel="0" max="12686" min="12686" style="129" width="7.57"/>
    <col collapsed="false" customWidth="true" hidden="true" outlineLevel="0" max="12690" min="12687" style="129" width="11.23"/>
    <col collapsed="false" customWidth="true" hidden="false" outlineLevel="0" max="12691" min="12691" style="129" width="8.43"/>
    <col collapsed="false" customWidth="true" hidden="false" outlineLevel="0" max="12692" min="12692" style="129" width="7.57"/>
    <col collapsed="false" customWidth="true" hidden="false" outlineLevel="0" max="12693" min="12693" style="129" width="8.71"/>
    <col collapsed="false" customWidth="true" hidden="false" outlineLevel="0" max="12694" min="12694" style="129" width="7.57"/>
    <col collapsed="false" customWidth="true" hidden="true" outlineLevel="0" max="12698" min="12695" style="129" width="11.23"/>
    <col collapsed="false" customWidth="true" hidden="false" outlineLevel="0" max="12699" min="12699" style="129" width="7.57"/>
    <col collapsed="false" customWidth="true" hidden="false" outlineLevel="0" max="12700" min="12700" style="129" width="7.43"/>
    <col collapsed="false" customWidth="true" hidden="false" outlineLevel="0" max="12701" min="12701" style="129" width="8.71"/>
    <col collapsed="false" customWidth="true" hidden="false" outlineLevel="0" max="12702" min="12702" style="129" width="7.57"/>
    <col collapsed="false" customWidth="true" hidden="true" outlineLevel="0" max="12706" min="12703" style="129" width="11.23"/>
    <col collapsed="false" customWidth="true" hidden="false" outlineLevel="0" max="12708" min="12707" style="129" width="7.57"/>
    <col collapsed="false" customWidth="true" hidden="true" outlineLevel="0" max="12720" min="12709" style="129" width="11.23"/>
    <col collapsed="false" customWidth="true" hidden="false" outlineLevel="0" max="12721" min="12721" style="129" width="8.71"/>
    <col collapsed="false" customWidth="true" hidden="false" outlineLevel="0" max="12722" min="12722" style="129" width="7.57"/>
    <col collapsed="false" customWidth="true" hidden="true" outlineLevel="0" max="12726" min="12723" style="129" width="11.23"/>
    <col collapsed="false" customWidth="true" hidden="false" outlineLevel="0" max="12728" min="12727" style="129" width="7.57"/>
    <col collapsed="false" customWidth="true" hidden="false" outlineLevel="0" max="12729" min="12729" style="129" width="8.71"/>
    <col collapsed="false" customWidth="true" hidden="false" outlineLevel="0" max="12730" min="12730" style="129" width="7.57"/>
    <col collapsed="false" customWidth="true" hidden="true" outlineLevel="0" max="12734" min="12731" style="129" width="11.23"/>
    <col collapsed="false" customWidth="true" hidden="false" outlineLevel="0" max="12736" min="12735" style="129" width="7.57"/>
    <col collapsed="false" customWidth="true" hidden="false" outlineLevel="0" max="12737" min="12737" style="129" width="0.71"/>
    <col collapsed="false" customWidth="true" hidden="false" outlineLevel="0" max="12738" min="12738" style="129" width="23.43"/>
    <col collapsed="false" customWidth="true" hidden="false" outlineLevel="0" max="12739" min="12739" style="129" width="7.71"/>
    <col collapsed="false" customWidth="true" hidden="false" outlineLevel="0" max="12740" min="12740" style="129" width="12.43"/>
    <col collapsed="false" customWidth="true" hidden="false" outlineLevel="0" max="12747" min="12741" style="129" width="9.71"/>
    <col collapsed="false" customWidth="true" hidden="false" outlineLevel="0" max="12748" min="12748" style="129" width="11.29"/>
    <col collapsed="false" customWidth="true" hidden="false" outlineLevel="0" max="12749" min="12749" style="129" width="8.71"/>
    <col collapsed="false" customWidth="true" hidden="false" outlineLevel="0" max="12750" min="12750" style="129" width="12.71"/>
    <col collapsed="false" customWidth="true" hidden="false" outlineLevel="0" max="12751" min="12751" style="129" width="0.57"/>
    <col collapsed="false" customWidth="true" hidden="false" outlineLevel="0" max="12752" min="12752" style="129" width="8.71"/>
    <col collapsed="false" customWidth="true" hidden="false" outlineLevel="0" max="12753" min="12753" style="129" width="6.57"/>
    <col collapsed="false" customWidth="true" hidden="true" outlineLevel="0" max="12754" min="12754" style="129" width="11.23"/>
    <col collapsed="false" customWidth="true" hidden="false" outlineLevel="0" max="12756" min="12755" style="129" width="7.57"/>
    <col collapsed="false" customWidth="true" hidden="false" outlineLevel="0" max="12757" min="12757" style="129" width="1.29"/>
    <col collapsed="false" customWidth="true" hidden="false" outlineLevel="0" max="12758" min="12758" style="129" width="9.57"/>
    <col collapsed="false" customWidth="true" hidden="false" outlineLevel="0" max="12759" min="12759" style="129" width="6.57"/>
    <col collapsed="false" customWidth="true" hidden="true" outlineLevel="0" max="12763" min="12760" style="129" width="11.23"/>
    <col collapsed="false" customWidth="true" hidden="false" outlineLevel="0" max="12764" min="12764" style="129" width="6.29"/>
    <col collapsed="false" customWidth="true" hidden="false" outlineLevel="0" max="12765" min="12765" style="129" width="7.29"/>
    <col collapsed="false" customWidth="true" hidden="false" outlineLevel="0" max="12766" min="12766" style="129" width="8.71"/>
    <col collapsed="false" customWidth="true" hidden="false" outlineLevel="0" max="12767" min="12767" style="129" width="6.57"/>
    <col collapsed="false" customWidth="true" hidden="true" outlineLevel="0" max="12771" min="12768" style="129" width="11.23"/>
    <col collapsed="false" customWidth="true" hidden="false" outlineLevel="0" max="12772" min="12772" style="129" width="6.29"/>
    <col collapsed="false" customWidth="true" hidden="false" outlineLevel="0" max="12773" min="12773" style="129" width="7.29"/>
    <col collapsed="false" customWidth="true" hidden="false" outlineLevel="0" max="12774" min="12774" style="129" width="8.71"/>
    <col collapsed="false" customWidth="true" hidden="false" outlineLevel="0" max="12775" min="12775" style="129" width="6.57"/>
    <col collapsed="false" customWidth="true" hidden="true" outlineLevel="0" max="12779" min="12776" style="129" width="11.23"/>
    <col collapsed="false" customWidth="true" hidden="false" outlineLevel="0" max="12780" min="12780" style="129" width="6.29"/>
    <col collapsed="false" customWidth="true" hidden="false" outlineLevel="0" max="12781" min="12781" style="129" width="7.29"/>
    <col collapsed="false" customWidth="false" hidden="false" outlineLevel="0" max="12929" min="12782" style="129" width="8"/>
    <col collapsed="false" customWidth="true" hidden="false" outlineLevel="0" max="12930" min="12930" style="129" width="23.29"/>
    <col collapsed="false" customWidth="true" hidden="false" outlineLevel="0" max="12931" min="12931" style="129" width="7.71"/>
    <col collapsed="false" customWidth="true" hidden="false" outlineLevel="0" max="12932" min="12932" style="129" width="2.57"/>
    <col collapsed="false" customWidth="true" hidden="false" outlineLevel="0" max="12933" min="12933" style="129" width="8.71"/>
    <col collapsed="false" customWidth="true" hidden="false" outlineLevel="0" max="12934" min="12934" style="129" width="7.57"/>
    <col collapsed="false" customWidth="true" hidden="true" outlineLevel="0" max="12938" min="12935" style="129" width="11.23"/>
    <col collapsed="false" customWidth="true" hidden="false" outlineLevel="0" max="12939" min="12939" style="129" width="8.43"/>
    <col collapsed="false" customWidth="true" hidden="false" outlineLevel="0" max="12940" min="12940" style="129" width="7.57"/>
    <col collapsed="false" customWidth="true" hidden="false" outlineLevel="0" max="12941" min="12941" style="129" width="8.71"/>
    <col collapsed="false" customWidth="true" hidden="false" outlineLevel="0" max="12942" min="12942" style="129" width="7.57"/>
    <col collapsed="false" customWidth="true" hidden="true" outlineLevel="0" max="12946" min="12943" style="129" width="11.23"/>
    <col collapsed="false" customWidth="true" hidden="false" outlineLevel="0" max="12947" min="12947" style="129" width="8.43"/>
    <col collapsed="false" customWidth="true" hidden="false" outlineLevel="0" max="12948" min="12948" style="129" width="7.57"/>
    <col collapsed="false" customWidth="true" hidden="false" outlineLevel="0" max="12949" min="12949" style="129" width="8.71"/>
    <col collapsed="false" customWidth="true" hidden="false" outlineLevel="0" max="12950" min="12950" style="129" width="7.57"/>
    <col collapsed="false" customWidth="true" hidden="true" outlineLevel="0" max="12954" min="12951" style="129" width="11.23"/>
    <col collapsed="false" customWidth="true" hidden="false" outlineLevel="0" max="12955" min="12955" style="129" width="7.57"/>
    <col collapsed="false" customWidth="true" hidden="false" outlineLevel="0" max="12956" min="12956" style="129" width="7.43"/>
    <col collapsed="false" customWidth="true" hidden="false" outlineLevel="0" max="12957" min="12957" style="129" width="8.71"/>
    <col collapsed="false" customWidth="true" hidden="false" outlineLevel="0" max="12958" min="12958" style="129" width="7.57"/>
    <col collapsed="false" customWidth="true" hidden="true" outlineLevel="0" max="12962" min="12959" style="129" width="11.23"/>
    <col collapsed="false" customWidth="true" hidden="false" outlineLevel="0" max="12964" min="12963" style="129" width="7.57"/>
    <col collapsed="false" customWidth="true" hidden="true" outlineLevel="0" max="12976" min="12965" style="129" width="11.23"/>
    <col collapsed="false" customWidth="true" hidden="false" outlineLevel="0" max="12977" min="12977" style="129" width="8.71"/>
    <col collapsed="false" customWidth="true" hidden="false" outlineLevel="0" max="12978" min="12978" style="129" width="7.57"/>
    <col collapsed="false" customWidth="true" hidden="true" outlineLevel="0" max="12982" min="12979" style="129" width="11.23"/>
    <col collapsed="false" customWidth="true" hidden="false" outlineLevel="0" max="12984" min="12983" style="129" width="7.57"/>
    <col collapsed="false" customWidth="true" hidden="false" outlineLevel="0" max="12985" min="12985" style="129" width="8.71"/>
    <col collapsed="false" customWidth="true" hidden="false" outlineLevel="0" max="12986" min="12986" style="129" width="7.57"/>
    <col collapsed="false" customWidth="true" hidden="true" outlineLevel="0" max="12990" min="12987" style="129" width="11.23"/>
    <col collapsed="false" customWidth="true" hidden="false" outlineLevel="0" max="12992" min="12991" style="129" width="7.57"/>
    <col collapsed="false" customWidth="true" hidden="false" outlineLevel="0" max="12993" min="12993" style="129" width="0.71"/>
    <col collapsed="false" customWidth="true" hidden="false" outlineLevel="0" max="12994" min="12994" style="129" width="23.43"/>
    <col collapsed="false" customWidth="true" hidden="false" outlineLevel="0" max="12995" min="12995" style="129" width="7.71"/>
    <col collapsed="false" customWidth="true" hidden="false" outlineLevel="0" max="12996" min="12996" style="129" width="12.43"/>
    <col collapsed="false" customWidth="true" hidden="false" outlineLevel="0" max="13003" min="12997" style="129" width="9.71"/>
    <col collapsed="false" customWidth="true" hidden="false" outlineLevel="0" max="13004" min="13004" style="129" width="11.29"/>
    <col collapsed="false" customWidth="true" hidden="false" outlineLevel="0" max="13005" min="13005" style="129" width="8.71"/>
    <col collapsed="false" customWidth="true" hidden="false" outlineLevel="0" max="13006" min="13006" style="129" width="12.71"/>
    <col collapsed="false" customWidth="true" hidden="false" outlineLevel="0" max="13007" min="13007" style="129" width="0.57"/>
    <col collapsed="false" customWidth="true" hidden="false" outlineLevel="0" max="13008" min="13008" style="129" width="8.71"/>
    <col collapsed="false" customWidth="true" hidden="false" outlineLevel="0" max="13009" min="13009" style="129" width="6.57"/>
    <col collapsed="false" customWidth="true" hidden="true" outlineLevel="0" max="13010" min="13010" style="129" width="11.23"/>
    <col collapsed="false" customWidth="true" hidden="false" outlineLevel="0" max="13012" min="13011" style="129" width="7.57"/>
    <col collapsed="false" customWidth="true" hidden="false" outlineLevel="0" max="13013" min="13013" style="129" width="1.29"/>
    <col collapsed="false" customWidth="true" hidden="false" outlineLevel="0" max="13014" min="13014" style="129" width="9.57"/>
    <col collapsed="false" customWidth="true" hidden="false" outlineLevel="0" max="13015" min="13015" style="129" width="6.57"/>
    <col collapsed="false" customWidth="true" hidden="true" outlineLevel="0" max="13019" min="13016" style="129" width="11.23"/>
    <col collapsed="false" customWidth="true" hidden="false" outlineLevel="0" max="13020" min="13020" style="129" width="6.29"/>
    <col collapsed="false" customWidth="true" hidden="false" outlineLevel="0" max="13021" min="13021" style="129" width="7.29"/>
    <col collapsed="false" customWidth="true" hidden="false" outlineLevel="0" max="13022" min="13022" style="129" width="8.71"/>
    <col collapsed="false" customWidth="true" hidden="false" outlineLevel="0" max="13023" min="13023" style="129" width="6.57"/>
    <col collapsed="false" customWidth="true" hidden="true" outlineLevel="0" max="13027" min="13024" style="129" width="11.23"/>
    <col collapsed="false" customWidth="true" hidden="false" outlineLevel="0" max="13028" min="13028" style="129" width="6.29"/>
    <col collapsed="false" customWidth="true" hidden="false" outlineLevel="0" max="13029" min="13029" style="129" width="7.29"/>
    <col collapsed="false" customWidth="true" hidden="false" outlineLevel="0" max="13030" min="13030" style="129" width="8.71"/>
    <col collapsed="false" customWidth="true" hidden="false" outlineLevel="0" max="13031" min="13031" style="129" width="6.57"/>
    <col collapsed="false" customWidth="true" hidden="true" outlineLevel="0" max="13035" min="13032" style="129" width="11.23"/>
    <col collapsed="false" customWidth="true" hidden="false" outlineLevel="0" max="13036" min="13036" style="129" width="6.29"/>
    <col collapsed="false" customWidth="true" hidden="false" outlineLevel="0" max="13037" min="13037" style="129" width="7.29"/>
    <col collapsed="false" customWidth="false" hidden="false" outlineLevel="0" max="13185" min="13038" style="129" width="8"/>
    <col collapsed="false" customWidth="true" hidden="false" outlineLevel="0" max="13186" min="13186" style="129" width="23.29"/>
    <col collapsed="false" customWidth="true" hidden="false" outlineLevel="0" max="13187" min="13187" style="129" width="7.71"/>
    <col collapsed="false" customWidth="true" hidden="false" outlineLevel="0" max="13188" min="13188" style="129" width="2.57"/>
    <col collapsed="false" customWidth="true" hidden="false" outlineLevel="0" max="13189" min="13189" style="129" width="8.71"/>
    <col collapsed="false" customWidth="true" hidden="false" outlineLevel="0" max="13190" min="13190" style="129" width="7.57"/>
    <col collapsed="false" customWidth="true" hidden="true" outlineLevel="0" max="13194" min="13191" style="129" width="11.23"/>
    <col collapsed="false" customWidth="true" hidden="false" outlineLevel="0" max="13195" min="13195" style="129" width="8.43"/>
    <col collapsed="false" customWidth="true" hidden="false" outlineLevel="0" max="13196" min="13196" style="129" width="7.57"/>
    <col collapsed="false" customWidth="true" hidden="false" outlineLevel="0" max="13197" min="13197" style="129" width="8.71"/>
    <col collapsed="false" customWidth="true" hidden="false" outlineLevel="0" max="13198" min="13198" style="129" width="7.57"/>
    <col collapsed="false" customWidth="true" hidden="true" outlineLevel="0" max="13202" min="13199" style="129" width="11.23"/>
    <col collapsed="false" customWidth="true" hidden="false" outlineLevel="0" max="13203" min="13203" style="129" width="8.43"/>
    <col collapsed="false" customWidth="true" hidden="false" outlineLevel="0" max="13204" min="13204" style="129" width="7.57"/>
    <col collapsed="false" customWidth="true" hidden="false" outlineLevel="0" max="13205" min="13205" style="129" width="8.71"/>
    <col collapsed="false" customWidth="true" hidden="false" outlineLevel="0" max="13206" min="13206" style="129" width="7.57"/>
    <col collapsed="false" customWidth="true" hidden="true" outlineLevel="0" max="13210" min="13207" style="129" width="11.23"/>
    <col collapsed="false" customWidth="true" hidden="false" outlineLevel="0" max="13211" min="13211" style="129" width="7.57"/>
    <col collapsed="false" customWidth="true" hidden="false" outlineLevel="0" max="13212" min="13212" style="129" width="7.43"/>
    <col collapsed="false" customWidth="true" hidden="false" outlineLevel="0" max="13213" min="13213" style="129" width="8.71"/>
    <col collapsed="false" customWidth="true" hidden="false" outlineLevel="0" max="13214" min="13214" style="129" width="7.57"/>
    <col collapsed="false" customWidth="true" hidden="true" outlineLevel="0" max="13218" min="13215" style="129" width="11.23"/>
    <col collapsed="false" customWidth="true" hidden="false" outlineLevel="0" max="13220" min="13219" style="129" width="7.57"/>
    <col collapsed="false" customWidth="true" hidden="true" outlineLevel="0" max="13232" min="13221" style="129" width="11.23"/>
    <col collapsed="false" customWidth="true" hidden="false" outlineLevel="0" max="13233" min="13233" style="129" width="8.71"/>
    <col collapsed="false" customWidth="true" hidden="false" outlineLevel="0" max="13234" min="13234" style="129" width="7.57"/>
    <col collapsed="false" customWidth="true" hidden="true" outlineLevel="0" max="13238" min="13235" style="129" width="11.23"/>
    <col collapsed="false" customWidth="true" hidden="false" outlineLevel="0" max="13240" min="13239" style="129" width="7.57"/>
    <col collapsed="false" customWidth="true" hidden="false" outlineLevel="0" max="13241" min="13241" style="129" width="8.71"/>
    <col collapsed="false" customWidth="true" hidden="false" outlineLevel="0" max="13242" min="13242" style="129" width="7.57"/>
    <col collapsed="false" customWidth="true" hidden="true" outlineLevel="0" max="13246" min="13243" style="129" width="11.23"/>
    <col collapsed="false" customWidth="true" hidden="false" outlineLevel="0" max="13248" min="13247" style="129" width="7.57"/>
    <col collapsed="false" customWidth="true" hidden="false" outlineLevel="0" max="13249" min="13249" style="129" width="0.71"/>
    <col collapsed="false" customWidth="true" hidden="false" outlineLevel="0" max="13250" min="13250" style="129" width="23.43"/>
    <col collapsed="false" customWidth="true" hidden="false" outlineLevel="0" max="13251" min="13251" style="129" width="7.71"/>
    <col collapsed="false" customWidth="true" hidden="false" outlineLevel="0" max="13252" min="13252" style="129" width="12.43"/>
    <col collapsed="false" customWidth="true" hidden="false" outlineLevel="0" max="13259" min="13253" style="129" width="9.71"/>
    <col collapsed="false" customWidth="true" hidden="false" outlineLevel="0" max="13260" min="13260" style="129" width="11.29"/>
    <col collapsed="false" customWidth="true" hidden="false" outlineLevel="0" max="13261" min="13261" style="129" width="8.71"/>
    <col collapsed="false" customWidth="true" hidden="false" outlineLevel="0" max="13262" min="13262" style="129" width="12.71"/>
    <col collapsed="false" customWidth="true" hidden="false" outlineLevel="0" max="13263" min="13263" style="129" width="0.57"/>
    <col collapsed="false" customWidth="true" hidden="false" outlineLevel="0" max="13264" min="13264" style="129" width="8.71"/>
    <col collapsed="false" customWidth="true" hidden="false" outlineLevel="0" max="13265" min="13265" style="129" width="6.57"/>
    <col collapsed="false" customWidth="true" hidden="true" outlineLevel="0" max="13266" min="13266" style="129" width="11.23"/>
    <col collapsed="false" customWidth="true" hidden="false" outlineLevel="0" max="13268" min="13267" style="129" width="7.57"/>
    <col collapsed="false" customWidth="true" hidden="false" outlineLevel="0" max="13269" min="13269" style="129" width="1.29"/>
    <col collapsed="false" customWidth="true" hidden="false" outlineLevel="0" max="13270" min="13270" style="129" width="9.57"/>
    <col collapsed="false" customWidth="true" hidden="false" outlineLevel="0" max="13271" min="13271" style="129" width="6.57"/>
    <col collapsed="false" customWidth="true" hidden="true" outlineLevel="0" max="13275" min="13272" style="129" width="11.23"/>
    <col collapsed="false" customWidth="true" hidden="false" outlineLevel="0" max="13276" min="13276" style="129" width="6.29"/>
    <col collapsed="false" customWidth="true" hidden="false" outlineLevel="0" max="13277" min="13277" style="129" width="7.29"/>
    <col collapsed="false" customWidth="true" hidden="false" outlineLevel="0" max="13278" min="13278" style="129" width="8.71"/>
    <col collapsed="false" customWidth="true" hidden="false" outlineLevel="0" max="13279" min="13279" style="129" width="6.57"/>
    <col collapsed="false" customWidth="true" hidden="true" outlineLevel="0" max="13283" min="13280" style="129" width="11.23"/>
    <col collapsed="false" customWidth="true" hidden="false" outlineLevel="0" max="13284" min="13284" style="129" width="6.29"/>
    <col collapsed="false" customWidth="true" hidden="false" outlineLevel="0" max="13285" min="13285" style="129" width="7.29"/>
    <col collapsed="false" customWidth="true" hidden="false" outlineLevel="0" max="13286" min="13286" style="129" width="8.71"/>
    <col collapsed="false" customWidth="true" hidden="false" outlineLevel="0" max="13287" min="13287" style="129" width="6.57"/>
    <col collapsed="false" customWidth="true" hidden="true" outlineLevel="0" max="13291" min="13288" style="129" width="11.23"/>
    <col collapsed="false" customWidth="true" hidden="false" outlineLevel="0" max="13292" min="13292" style="129" width="6.29"/>
    <col collapsed="false" customWidth="true" hidden="false" outlineLevel="0" max="13293" min="13293" style="129" width="7.29"/>
    <col collapsed="false" customWidth="false" hidden="false" outlineLevel="0" max="13441" min="13294" style="129" width="8"/>
    <col collapsed="false" customWidth="true" hidden="false" outlineLevel="0" max="13442" min="13442" style="129" width="23.29"/>
    <col collapsed="false" customWidth="true" hidden="false" outlineLevel="0" max="13443" min="13443" style="129" width="7.71"/>
    <col collapsed="false" customWidth="true" hidden="false" outlineLevel="0" max="13444" min="13444" style="129" width="2.57"/>
    <col collapsed="false" customWidth="true" hidden="false" outlineLevel="0" max="13445" min="13445" style="129" width="8.71"/>
    <col collapsed="false" customWidth="true" hidden="false" outlineLevel="0" max="13446" min="13446" style="129" width="7.57"/>
    <col collapsed="false" customWidth="true" hidden="true" outlineLevel="0" max="13450" min="13447" style="129" width="11.23"/>
    <col collapsed="false" customWidth="true" hidden="false" outlineLevel="0" max="13451" min="13451" style="129" width="8.43"/>
    <col collapsed="false" customWidth="true" hidden="false" outlineLevel="0" max="13452" min="13452" style="129" width="7.57"/>
    <col collapsed="false" customWidth="true" hidden="false" outlineLevel="0" max="13453" min="13453" style="129" width="8.71"/>
    <col collapsed="false" customWidth="true" hidden="false" outlineLevel="0" max="13454" min="13454" style="129" width="7.57"/>
    <col collapsed="false" customWidth="true" hidden="true" outlineLevel="0" max="13458" min="13455" style="129" width="11.23"/>
    <col collapsed="false" customWidth="true" hidden="false" outlineLevel="0" max="13459" min="13459" style="129" width="8.43"/>
    <col collapsed="false" customWidth="true" hidden="false" outlineLevel="0" max="13460" min="13460" style="129" width="7.57"/>
    <col collapsed="false" customWidth="true" hidden="false" outlineLevel="0" max="13461" min="13461" style="129" width="8.71"/>
    <col collapsed="false" customWidth="true" hidden="false" outlineLevel="0" max="13462" min="13462" style="129" width="7.57"/>
    <col collapsed="false" customWidth="true" hidden="true" outlineLevel="0" max="13466" min="13463" style="129" width="11.23"/>
    <col collapsed="false" customWidth="true" hidden="false" outlineLevel="0" max="13467" min="13467" style="129" width="7.57"/>
    <col collapsed="false" customWidth="true" hidden="false" outlineLevel="0" max="13468" min="13468" style="129" width="7.43"/>
    <col collapsed="false" customWidth="true" hidden="false" outlineLevel="0" max="13469" min="13469" style="129" width="8.71"/>
    <col collapsed="false" customWidth="true" hidden="false" outlineLevel="0" max="13470" min="13470" style="129" width="7.57"/>
    <col collapsed="false" customWidth="true" hidden="true" outlineLevel="0" max="13474" min="13471" style="129" width="11.23"/>
    <col collapsed="false" customWidth="true" hidden="false" outlineLevel="0" max="13476" min="13475" style="129" width="7.57"/>
    <col collapsed="false" customWidth="true" hidden="true" outlineLevel="0" max="13488" min="13477" style="129" width="11.23"/>
    <col collapsed="false" customWidth="true" hidden="false" outlineLevel="0" max="13489" min="13489" style="129" width="8.71"/>
    <col collapsed="false" customWidth="true" hidden="false" outlineLevel="0" max="13490" min="13490" style="129" width="7.57"/>
    <col collapsed="false" customWidth="true" hidden="true" outlineLevel="0" max="13494" min="13491" style="129" width="11.23"/>
    <col collapsed="false" customWidth="true" hidden="false" outlineLevel="0" max="13496" min="13495" style="129" width="7.57"/>
    <col collapsed="false" customWidth="true" hidden="false" outlineLevel="0" max="13497" min="13497" style="129" width="8.71"/>
    <col collapsed="false" customWidth="true" hidden="false" outlineLevel="0" max="13498" min="13498" style="129" width="7.57"/>
    <col collapsed="false" customWidth="true" hidden="true" outlineLevel="0" max="13502" min="13499" style="129" width="11.23"/>
    <col collapsed="false" customWidth="true" hidden="false" outlineLevel="0" max="13504" min="13503" style="129" width="7.57"/>
    <col collapsed="false" customWidth="true" hidden="false" outlineLevel="0" max="13505" min="13505" style="129" width="0.71"/>
    <col collapsed="false" customWidth="true" hidden="false" outlineLevel="0" max="13506" min="13506" style="129" width="23.43"/>
    <col collapsed="false" customWidth="true" hidden="false" outlineLevel="0" max="13507" min="13507" style="129" width="7.71"/>
    <col collapsed="false" customWidth="true" hidden="false" outlineLevel="0" max="13508" min="13508" style="129" width="12.43"/>
    <col collapsed="false" customWidth="true" hidden="false" outlineLevel="0" max="13515" min="13509" style="129" width="9.71"/>
    <col collapsed="false" customWidth="true" hidden="false" outlineLevel="0" max="13516" min="13516" style="129" width="11.29"/>
    <col collapsed="false" customWidth="true" hidden="false" outlineLevel="0" max="13517" min="13517" style="129" width="8.71"/>
    <col collapsed="false" customWidth="true" hidden="false" outlineLevel="0" max="13518" min="13518" style="129" width="12.71"/>
    <col collapsed="false" customWidth="true" hidden="false" outlineLevel="0" max="13519" min="13519" style="129" width="0.57"/>
    <col collapsed="false" customWidth="true" hidden="false" outlineLevel="0" max="13520" min="13520" style="129" width="8.71"/>
    <col collapsed="false" customWidth="true" hidden="false" outlineLevel="0" max="13521" min="13521" style="129" width="6.57"/>
    <col collapsed="false" customWidth="true" hidden="true" outlineLevel="0" max="13522" min="13522" style="129" width="11.23"/>
    <col collapsed="false" customWidth="true" hidden="false" outlineLevel="0" max="13524" min="13523" style="129" width="7.57"/>
    <col collapsed="false" customWidth="true" hidden="false" outlineLevel="0" max="13525" min="13525" style="129" width="1.29"/>
    <col collapsed="false" customWidth="true" hidden="false" outlineLevel="0" max="13526" min="13526" style="129" width="9.57"/>
    <col collapsed="false" customWidth="true" hidden="false" outlineLevel="0" max="13527" min="13527" style="129" width="6.57"/>
    <col collapsed="false" customWidth="true" hidden="true" outlineLevel="0" max="13531" min="13528" style="129" width="11.23"/>
    <col collapsed="false" customWidth="true" hidden="false" outlineLevel="0" max="13532" min="13532" style="129" width="6.29"/>
    <col collapsed="false" customWidth="true" hidden="false" outlineLevel="0" max="13533" min="13533" style="129" width="7.29"/>
    <col collapsed="false" customWidth="true" hidden="false" outlineLevel="0" max="13534" min="13534" style="129" width="8.71"/>
    <col collapsed="false" customWidth="true" hidden="false" outlineLevel="0" max="13535" min="13535" style="129" width="6.57"/>
    <col collapsed="false" customWidth="true" hidden="true" outlineLevel="0" max="13539" min="13536" style="129" width="11.23"/>
    <col collapsed="false" customWidth="true" hidden="false" outlineLevel="0" max="13540" min="13540" style="129" width="6.29"/>
    <col collapsed="false" customWidth="true" hidden="false" outlineLevel="0" max="13541" min="13541" style="129" width="7.29"/>
    <col collapsed="false" customWidth="true" hidden="false" outlineLevel="0" max="13542" min="13542" style="129" width="8.71"/>
    <col collapsed="false" customWidth="true" hidden="false" outlineLevel="0" max="13543" min="13543" style="129" width="6.57"/>
    <col collapsed="false" customWidth="true" hidden="true" outlineLevel="0" max="13547" min="13544" style="129" width="11.23"/>
    <col collapsed="false" customWidth="true" hidden="false" outlineLevel="0" max="13548" min="13548" style="129" width="6.29"/>
    <col collapsed="false" customWidth="true" hidden="false" outlineLevel="0" max="13549" min="13549" style="129" width="7.29"/>
    <col collapsed="false" customWidth="false" hidden="false" outlineLevel="0" max="13697" min="13550" style="129" width="8"/>
    <col collapsed="false" customWidth="true" hidden="false" outlineLevel="0" max="13698" min="13698" style="129" width="23.29"/>
    <col collapsed="false" customWidth="true" hidden="false" outlineLevel="0" max="13699" min="13699" style="129" width="7.71"/>
    <col collapsed="false" customWidth="true" hidden="false" outlineLevel="0" max="13700" min="13700" style="129" width="2.57"/>
    <col collapsed="false" customWidth="true" hidden="false" outlineLevel="0" max="13701" min="13701" style="129" width="8.71"/>
    <col collapsed="false" customWidth="true" hidden="false" outlineLevel="0" max="13702" min="13702" style="129" width="7.57"/>
    <col collapsed="false" customWidth="true" hidden="true" outlineLevel="0" max="13706" min="13703" style="129" width="11.23"/>
    <col collapsed="false" customWidth="true" hidden="false" outlineLevel="0" max="13707" min="13707" style="129" width="8.43"/>
    <col collapsed="false" customWidth="true" hidden="false" outlineLevel="0" max="13708" min="13708" style="129" width="7.57"/>
    <col collapsed="false" customWidth="true" hidden="false" outlineLevel="0" max="13709" min="13709" style="129" width="8.71"/>
    <col collapsed="false" customWidth="true" hidden="false" outlineLevel="0" max="13710" min="13710" style="129" width="7.57"/>
    <col collapsed="false" customWidth="true" hidden="true" outlineLevel="0" max="13714" min="13711" style="129" width="11.23"/>
    <col collapsed="false" customWidth="true" hidden="false" outlineLevel="0" max="13715" min="13715" style="129" width="8.43"/>
    <col collapsed="false" customWidth="true" hidden="false" outlineLevel="0" max="13716" min="13716" style="129" width="7.57"/>
    <col collapsed="false" customWidth="true" hidden="false" outlineLevel="0" max="13717" min="13717" style="129" width="8.71"/>
    <col collapsed="false" customWidth="true" hidden="false" outlineLevel="0" max="13718" min="13718" style="129" width="7.57"/>
    <col collapsed="false" customWidth="true" hidden="true" outlineLevel="0" max="13722" min="13719" style="129" width="11.23"/>
    <col collapsed="false" customWidth="true" hidden="false" outlineLevel="0" max="13723" min="13723" style="129" width="7.57"/>
    <col collapsed="false" customWidth="true" hidden="false" outlineLevel="0" max="13724" min="13724" style="129" width="7.43"/>
    <col collapsed="false" customWidth="true" hidden="false" outlineLevel="0" max="13725" min="13725" style="129" width="8.71"/>
    <col collapsed="false" customWidth="true" hidden="false" outlineLevel="0" max="13726" min="13726" style="129" width="7.57"/>
    <col collapsed="false" customWidth="true" hidden="true" outlineLevel="0" max="13730" min="13727" style="129" width="11.23"/>
    <col collapsed="false" customWidth="true" hidden="false" outlineLevel="0" max="13732" min="13731" style="129" width="7.57"/>
    <col collapsed="false" customWidth="true" hidden="true" outlineLevel="0" max="13744" min="13733" style="129" width="11.23"/>
    <col collapsed="false" customWidth="true" hidden="false" outlineLevel="0" max="13745" min="13745" style="129" width="8.71"/>
    <col collapsed="false" customWidth="true" hidden="false" outlineLevel="0" max="13746" min="13746" style="129" width="7.57"/>
    <col collapsed="false" customWidth="true" hidden="true" outlineLevel="0" max="13750" min="13747" style="129" width="11.23"/>
    <col collapsed="false" customWidth="true" hidden="false" outlineLevel="0" max="13752" min="13751" style="129" width="7.57"/>
    <col collapsed="false" customWidth="true" hidden="false" outlineLevel="0" max="13753" min="13753" style="129" width="8.71"/>
    <col collapsed="false" customWidth="true" hidden="false" outlineLevel="0" max="13754" min="13754" style="129" width="7.57"/>
    <col collapsed="false" customWidth="true" hidden="true" outlineLevel="0" max="13758" min="13755" style="129" width="11.23"/>
    <col collapsed="false" customWidth="true" hidden="false" outlineLevel="0" max="13760" min="13759" style="129" width="7.57"/>
    <col collapsed="false" customWidth="true" hidden="false" outlineLevel="0" max="13761" min="13761" style="129" width="0.71"/>
    <col collapsed="false" customWidth="true" hidden="false" outlineLevel="0" max="13762" min="13762" style="129" width="23.43"/>
    <col collapsed="false" customWidth="true" hidden="false" outlineLevel="0" max="13763" min="13763" style="129" width="7.71"/>
    <col collapsed="false" customWidth="true" hidden="false" outlineLevel="0" max="13764" min="13764" style="129" width="12.43"/>
    <col collapsed="false" customWidth="true" hidden="false" outlineLevel="0" max="13771" min="13765" style="129" width="9.71"/>
    <col collapsed="false" customWidth="true" hidden="false" outlineLevel="0" max="13772" min="13772" style="129" width="11.29"/>
    <col collapsed="false" customWidth="true" hidden="false" outlineLevel="0" max="13773" min="13773" style="129" width="8.71"/>
    <col collapsed="false" customWidth="true" hidden="false" outlineLevel="0" max="13774" min="13774" style="129" width="12.71"/>
    <col collapsed="false" customWidth="true" hidden="false" outlineLevel="0" max="13775" min="13775" style="129" width="0.57"/>
    <col collapsed="false" customWidth="true" hidden="false" outlineLevel="0" max="13776" min="13776" style="129" width="8.71"/>
    <col collapsed="false" customWidth="true" hidden="false" outlineLevel="0" max="13777" min="13777" style="129" width="6.57"/>
    <col collapsed="false" customWidth="true" hidden="true" outlineLevel="0" max="13778" min="13778" style="129" width="11.23"/>
    <col collapsed="false" customWidth="true" hidden="false" outlineLevel="0" max="13780" min="13779" style="129" width="7.57"/>
    <col collapsed="false" customWidth="true" hidden="false" outlineLevel="0" max="13781" min="13781" style="129" width="1.29"/>
    <col collapsed="false" customWidth="true" hidden="false" outlineLevel="0" max="13782" min="13782" style="129" width="9.57"/>
    <col collapsed="false" customWidth="true" hidden="false" outlineLevel="0" max="13783" min="13783" style="129" width="6.57"/>
    <col collapsed="false" customWidth="true" hidden="true" outlineLevel="0" max="13787" min="13784" style="129" width="11.23"/>
    <col collapsed="false" customWidth="true" hidden="false" outlineLevel="0" max="13788" min="13788" style="129" width="6.29"/>
    <col collapsed="false" customWidth="true" hidden="false" outlineLevel="0" max="13789" min="13789" style="129" width="7.29"/>
    <col collapsed="false" customWidth="true" hidden="false" outlineLevel="0" max="13790" min="13790" style="129" width="8.71"/>
    <col collapsed="false" customWidth="true" hidden="false" outlineLevel="0" max="13791" min="13791" style="129" width="6.57"/>
    <col collapsed="false" customWidth="true" hidden="true" outlineLevel="0" max="13795" min="13792" style="129" width="11.23"/>
    <col collapsed="false" customWidth="true" hidden="false" outlineLevel="0" max="13796" min="13796" style="129" width="6.29"/>
    <col collapsed="false" customWidth="true" hidden="false" outlineLevel="0" max="13797" min="13797" style="129" width="7.29"/>
    <col collapsed="false" customWidth="true" hidden="false" outlineLevel="0" max="13798" min="13798" style="129" width="8.71"/>
    <col collapsed="false" customWidth="true" hidden="false" outlineLevel="0" max="13799" min="13799" style="129" width="6.57"/>
    <col collapsed="false" customWidth="true" hidden="true" outlineLevel="0" max="13803" min="13800" style="129" width="11.23"/>
    <col collapsed="false" customWidth="true" hidden="false" outlineLevel="0" max="13804" min="13804" style="129" width="6.29"/>
    <col collapsed="false" customWidth="true" hidden="false" outlineLevel="0" max="13805" min="13805" style="129" width="7.29"/>
    <col collapsed="false" customWidth="false" hidden="false" outlineLevel="0" max="13953" min="13806" style="129" width="8"/>
    <col collapsed="false" customWidth="true" hidden="false" outlineLevel="0" max="13954" min="13954" style="129" width="23.29"/>
    <col collapsed="false" customWidth="true" hidden="false" outlineLevel="0" max="13955" min="13955" style="129" width="7.71"/>
    <col collapsed="false" customWidth="true" hidden="false" outlineLevel="0" max="13956" min="13956" style="129" width="2.57"/>
    <col collapsed="false" customWidth="true" hidden="false" outlineLevel="0" max="13957" min="13957" style="129" width="8.71"/>
    <col collapsed="false" customWidth="true" hidden="false" outlineLevel="0" max="13958" min="13958" style="129" width="7.57"/>
    <col collapsed="false" customWidth="true" hidden="true" outlineLevel="0" max="13962" min="13959" style="129" width="11.23"/>
    <col collapsed="false" customWidth="true" hidden="false" outlineLevel="0" max="13963" min="13963" style="129" width="8.43"/>
    <col collapsed="false" customWidth="true" hidden="false" outlineLevel="0" max="13964" min="13964" style="129" width="7.57"/>
    <col collapsed="false" customWidth="true" hidden="false" outlineLevel="0" max="13965" min="13965" style="129" width="8.71"/>
    <col collapsed="false" customWidth="true" hidden="false" outlineLevel="0" max="13966" min="13966" style="129" width="7.57"/>
    <col collapsed="false" customWidth="true" hidden="true" outlineLevel="0" max="13970" min="13967" style="129" width="11.23"/>
    <col collapsed="false" customWidth="true" hidden="false" outlineLevel="0" max="13971" min="13971" style="129" width="8.43"/>
    <col collapsed="false" customWidth="true" hidden="false" outlineLevel="0" max="13972" min="13972" style="129" width="7.57"/>
    <col collapsed="false" customWidth="true" hidden="false" outlineLevel="0" max="13973" min="13973" style="129" width="8.71"/>
    <col collapsed="false" customWidth="true" hidden="false" outlineLevel="0" max="13974" min="13974" style="129" width="7.57"/>
    <col collapsed="false" customWidth="true" hidden="true" outlineLevel="0" max="13978" min="13975" style="129" width="11.23"/>
    <col collapsed="false" customWidth="true" hidden="false" outlineLevel="0" max="13979" min="13979" style="129" width="7.57"/>
    <col collapsed="false" customWidth="true" hidden="false" outlineLevel="0" max="13980" min="13980" style="129" width="7.43"/>
    <col collapsed="false" customWidth="true" hidden="false" outlineLevel="0" max="13981" min="13981" style="129" width="8.71"/>
    <col collapsed="false" customWidth="true" hidden="false" outlineLevel="0" max="13982" min="13982" style="129" width="7.57"/>
    <col collapsed="false" customWidth="true" hidden="true" outlineLevel="0" max="13986" min="13983" style="129" width="11.23"/>
    <col collapsed="false" customWidth="true" hidden="false" outlineLevel="0" max="13988" min="13987" style="129" width="7.57"/>
    <col collapsed="false" customWidth="true" hidden="true" outlineLevel="0" max="14000" min="13989" style="129" width="11.23"/>
    <col collapsed="false" customWidth="true" hidden="false" outlineLevel="0" max="14001" min="14001" style="129" width="8.71"/>
    <col collapsed="false" customWidth="true" hidden="false" outlineLevel="0" max="14002" min="14002" style="129" width="7.57"/>
    <col collapsed="false" customWidth="true" hidden="true" outlineLevel="0" max="14006" min="14003" style="129" width="11.23"/>
    <col collapsed="false" customWidth="true" hidden="false" outlineLevel="0" max="14008" min="14007" style="129" width="7.57"/>
    <col collapsed="false" customWidth="true" hidden="false" outlineLevel="0" max="14009" min="14009" style="129" width="8.71"/>
    <col collapsed="false" customWidth="true" hidden="false" outlineLevel="0" max="14010" min="14010" style="129" width="7.57"/>
    <col collapsed="false" customWidth="true" hidden="true" outlineLevel="0" max="14014" min="14011" style="129" width="11.23"/>
    <col collapsed="false" customWidth="true" hidden="false" outlineLevel="0" max="14016" min="14015" style="129" width="7.57"/>
    <col collapsed="false" customWidth="true" hidden="false" outlineLevel="0" max="14017" min="14017" style="129" width="0.71"/>
    <col collapsed="false" customWidth="true" hidden="false" outlineLevel="0" max="14018" min="14018" style="129" width="23.43"/>
    <col collapsed="false" customWidth="true" hidden="false" outlineLevel="0" max="14019" min="14019" style="129" width="7.71"/>
    <col collapsed="false" customWidth="true" hidden="false" outlineLevel="0" max="14020" min="14020" style="129" width="12.43"/>
    <col collapsed="false" customWidth="true" hidden="false" outlineLevel="0" max="14027" min="14021" style="129" width="9.71"/>
    <col collapsed="false" customWidth="true" hidden="false" outlineLevel="0" max="14028" min="14028" style="129" width="11.29"/>
    <col collapsed="false" customWidth="true" hidden="false" outlineLevel="0" max="14029" min="14029" style="129" width="8.71"/>
    <col collapsed="false" customWidth="true" hidden="false" outlineLevel="0" max="14030" min="14030" style="129" width="12.71"/>
    <col collapsed="false" customWidth="true" hidden="false" outlineLevel="0" max="14031" min="14031" style="129" width="0.57"/>
    <col collapsed="false" customWidth="true" hidden="false" outlineLevel="0" max="14032" min="14032" style="129" width="8.71"/>
    <col collapsed="false" customWidth="true" hidden="false" outlineLevel="0" max="14033" min="14033" style="129" width="6.57"/>
    <col collapsed="false" customWidth="true" hidden="true" outlineLevel="0" max="14034" min="14034" style="129" width="11.23"/>
    <col collapsed="false" customWidth="true" hidden="false" outlineLevel="0" max="14036" min="14035" style="129" width="7.57"/>
    <col collapsed="false" customWidth="true" hidden="false" outlineLevel="0" max="14037" min="14037" style="129" width="1.29"/>
    <col collapsed="false" customWidth="true" hidden="false" outlineLevel="0" max="14038" min="14038" style="129" width="9.57"/>
    <col collapsed="false" customWidth="true" hidden="false" outlineLevel="0" max="14039" min="14039" style="129" width="6.57"/>
    <col collapsed="false" customWidth="true" hidden="true" outlineLevel="0" max="14043" min="14040" style="129" width="11.23"/>
    <col collapsed="false" customWidth="true" hidden="false" outlineLevel="0" max="14044" min="14044" style="129" width="6.29"/>
    <col collapsed="false" customWidth="true" hidden="false" outlineLevel="0" max="14045" min="14045" style="129" width="7.29"/>
    <col collapsed="false" customWidth="true" hidden="false" outlineLevel="0" max="14046" min="14046" style="129" width="8.71"/>
    <col collapsed="false" customWidth="true" hidden="false" outlineLevel="0" max="14047" min="14047" style="129" width="6.57"/>
    <col collapsed="false" customWidth="true" hidden="true" outlineLevel="0" max="14051" min="14048" style="129" width="11.23"/>
    <col collapsed="false" customWidth="true" hidden="false" outlineLevel="0" max="14052" min="14052" style="129" width="6.29"/>
    <col collapsed="false" customWidth="true" hidden="false" outlineLevel="0" max="14053" min="14053" style="129" width="7.29"/>
    <col collapsed="false" customWidth="true" hidden="false" outlineLevel="0" max="14054" min="14054" style="129" width="8.71"/>
    <col collapsed="false" customWidth="true" hidden="false" outlineLevel="0" max="14055" min="14055" style="129" width="6.57"/>
    <col collapsed="false" customWidth="true" hidden="true" outlineLevel="0" max="14059" min="14056" style="129" width="11.23"/>
    <col collapsed="false" customWidth="true" hidden="false" outlineLevel="0" max="14060" min="14060" style="129" width="6.29"/>
    <col collapsed="false" customWidth="true" hidden="false" outlineLevel="0" max="14061" min="14061" style="129" width="7.29"/>
    <col collapsed="false" customWidth="false" hidden="false" outlineLevel="0" max="14209" min="14062" style="129" width="8"/>
    <col collapsed="false" customWidth="true" hidden="false" outlineLevel="0" max="14210" min="14210" style="129" width="23.29"/>
    <col collapsed="false" customWidth="true" hidden="false" outlineLevel="0" max="14211" min="14211" style="129" width="7.71"/>
    <col collapsed="false" customWidth="true" hidden="false" outlineLevel="0" max="14212" min="14212" style="129" width="2.57"/>
    <col collapsed="false" customWidth="true" hidden="false" outlineLevel="0" max="14213" min="14213" style="129" width="8.71"/>
    <col collapsed="false" customWidth="true" hidden="false" outlineLevel="0" max="14214" min="14214" style="129" width="7.57"/>
    <col collapsed="false" customWidth="true" hidden="true" outlineLevel="0" max="14218" min="14215" style="129" width="11.23"/>
    <col collapsed="false" customWidth="true" hidden="false" outlineLevel="0" max="14219" min="14219" style="129" width="8.43"/>
    <col collapsed="false" customWidth="true" hidden="false" outlineLevel="0" max="14220" min="14220" style="129" width="7.57"/>
    <col collapsed="false" customWidth="true" hidden="false" outlineLevel="0" max="14221" min="14221" style="129" width="8.71"/>
    <col collapsed="false" customWidth="true" hidden="false" outlineLevel="0" max="14222" min="14222" style="129" width="7.57"/>
    <col collapsed="false" customWidth="true" hidden="true" outlineLevel="0" max="14226" min="14223" style="129" width="11.23"/>
    <col collapsed="false" customWidth="true" hidden="false" outlineLevel="0" max="14227" min="14227" style="129" width="8.43"/>
    <col collapsed="false" customWidth="true" hidden="false" outlineLevel="0" max="14228" min="14228" style="129" width="7.57"/>
    <col collapsed="false" customWidth="true" hidden="false" outlineLevel="0" max="14229" min="14229" style="129" width="8.71"/>
    <col collapsed="false" customWidth="true" hidden="false" outlineLevel="0" max="14230" min="14230" style="129" width="7.57"/>
    <col collapsed="false" customWidth="true" hidden="true" outlineLevel="0" max="14234" min="14231" style="129" width="11.23"/>
    <col collapsed="false" customWidth="true" hidden="false" outlineLevel="0" max="14235" min="14235" style="129" width="7.57"/>
    <col collapsed="false" customWidth="true" hidden="false" outlineLevel="0" max="14236" min="14236" style="129" width="7.43"/>
    <col collapsed="false" customWidth="true" hidden="false" outlineLevel="0" max="14237" min="14237" style="129" width="8.71"/>
    <col collapsed="false" customWidth="true" hidden="false" outlineLevel="0" max="14238" min="14238" style="129" width="7.57"/>
    <col collapsed="false" customWidth="true" hidden="true" outlineLevel="0" max="14242" min="14239" style="129" width="11.23"/>
    <col collapsed="false" customWidth="true" hidden="false" outlineLevel="0" max="14244" min="14243" style="129" width="7.57"/>
    <col collapsed="false" customWidth="true" hidden="true" outlineLevel="0" max="14256" min="14245" style="129" width="11.23"/>
    <col collapsed="false" customWidth="true" hidden="false" outlineLevel="0" max="14257" min="14257" style="129" width="8.71"/>
    <col collapsed="false" customWidth="true" hidden="false" outlineLevel="0" max="14258" min="14258" style="129" width="7.57"/>
    <col collapsed="false" customWidth="true" hidden="true" outlineLevel="0" max="14262" min="14259" style="129" width="11.23"/>
    <col collapsed="false" customWidth="true" hidden="false" outlineLevel="0" max="14264" min="14263" style="129" width="7.57"/>
    <col collapsed="false" customWidth="true" hidden="false" outlineLevel="0" max="14265" min="14265" style="129" width="8.71"/>
    <col collapsed="false" customWidth="true" hidden="false" outlineLevel="0" max="14266" min="14266" style="129" width="7.57"/>
    <col collapsed="false" customWidth="true" hidden="true" outlineLevel="0" max="14270" min="14267" style="129" width="11.23"/>
    <col collapsed="false" customWidth="true" hidden="false" outlineLevel="0" max="14272" min="14271" style="129" width="7.57"/>
    <col collapsed="false" customWidth="true" hidden="false" outlineLevel="0" max="14273" min="14273" style="129" width="0.71"/>
    <col collapsed="false" customWidth="true" hidden="false" outlineLevel="0" max="14274" min="14274" style="129" width="23.43"/>
    <col collapsed="false" customWidth="true" hidden="false" outlineLevel="0" max="14275" min="14275" style="129" width="7.71"/>
    <col collapsed="false" customWidth="true" hidden="false" outlineLevel="0" max="14276" min="14276" style="129" width="12.43"/>
    <col collapsed="false" customWidth="true" hidden="false" outlineLevel="0" max="14283" min="14277" style="129" width="9.71"/>
    <col collapsed="false" customWidth="true" hidden="false" outlineLevel="0" max="14284" min="14284" style="129" width="11.29"/>
    <col collapsed="false" customWidth="true" hidden="false" outlineLevel="0" max="14285" min="14285" style="129" width="8.71"/>
    <col collapsed="false" customWidth="true" hidden="false" outlineLevel="0" max="14286" min="14286" style="129" width="12.71"/>
    <col collapsed="false" customWidth="true" hidden="false" outlineLevel="0" max="14287" min="14287" style="129" width="0.57"/>
    <col collapsed="false" customWidth="true" hidden="false" outlineLevel="0" max="14288" min="14288" style="129" width="8.71"/>
    <col collapsed="false" customWidth="true" hidden="false" outlineLevel="0" max="14289" min="14289" style="129" width="6.57"/>
    <col collapsed="false" customWidth="true" hidden="true" outlineLevel="0" max="14290" min="14290" style="129" width="11.23"/>
    <col collapsed="false" customWidth="true" hidden="false" outlineLevel="0" max="14292" min="14291" style="129" width="7.57"/>
    <col collapsed="false" customWidth="true" hidden="false" outlineLevel="0" max="14293" min="14293" style="129" width="1.29"/>
    <col collapsed="false" customWidth="true" hidden="false" outlineLevel="0" max="14294" min="14294" style="129" width="9.57"/>
    <col collapsed="false" customWidth="true" hidden="false" outlineLevel="0" max="14295" min="14295" style="129" width="6.57"/>
    <col collapsed="false" customWidth="true" hidden="true" outlineLevel="0" max="14299" min="14296" style="129" width="11.23"/>
    <col collapsed="false" customWidth="true" hidden="false" outlineLevel="0" max="14300" min="14300" style="129" width="6.29"/>
    <col collapsed="false" customWidth="true" hidden="false" outlineLevel="0" max="14301" min="14301" style="129" width="7.29"/>
    <col collapsed="false" customWidth="true" hidden="false" outlineLevel="0" max="14302" min="14302" style="129" width="8.71"/>
    <col collapsed="false" customWidth="true" hidden="false" outlineLevel="0" max="14303" min="14303" style="129" width="6.57"/>
    <col collapsed="false" customWidth="true" hidden="true" outlineLevel="0" max="14307" min="14304" style="129" width="11.23"/>
    <col collapsed="false" customWidth="true" hidden="false" outlineLevel="0" max="14308" min="14308" style="129" width="6.29"/>
    <col collapsed="false" customWidth="true" hidden="false" outlineLevel="0" max="14309" min="14309" style="129" width="7.29"/>
    <col collapsed="false" customWidth="true" hidden="false" outlineLevel="0" max="14310" min="14310" style="129" width="8.71"/>
    <col collapsed="false" customWidth="true" hidden="false" outlineLevel="0" max="14311" min="14311" style="129" width="6.57"/>
    <col collapsed="false" customWidth="true" hidden="true" outlineLevel="0" max="14315" min="14312" style="129" width="11.23"/>
    <col collapsed="false" customWidth="true" hidden="false" outlineLevel="0" max="14316" min="14316" style="129" width="6.29"/>
    <col collapsed="false" customWidth="true" hidden="false" outlineLevel="0" max="14317" min="14317" style="129" width="7.29"/>
    <col collapsed="false" customWidth="false" hidden="false" outlineLevel="0" max="14465" min="14318" style="129" width="8"/>
    <col collapsed="false" customWidth="true" hidden="false" outlineLevel="0" max="14466" min="14466" style="129" width="23.29"/>
    <col collapsed="false" customWidth="true" hidden="false" outlineLevel="0" max="14467" min="14467" style="129" width="7.71"/>
    <col collapsed="false" customWidth="true" hidden="false" outlineLevel="0" max="14468" min="14468" style="129" width="2.57"/>
    <col collapsed="false" customWidth="true" hidden="false" outlineLevel="0" max="14469" min="14469" style="129" width="8.71"/>
    <col collapsed="false" customWidth="true" hidden="false" outlineLevel="0" max="14470" min="14470" style="129" width="7.57"/>
    <col collapsed="false" customWidth="true" hidden="true" outlineLevel="0" max="14474" min="14471" style="129" width="11.23"/>
    <col collapsed="false" customWidth="true" hidden="false" outlineLevel="0" max="14475" min="14475" style="129" width="8.43"/>
    <col collapsed="false" customWidth="true" hidden="false" outlineLevel="0" max="14476" min="14476" style="129" width="7.57"/>
    <col collapsed="false" customWidth="true" hidden="false" outlineLevel="0" max="14477" min="14477" style="129" width="8.71"/>
    <col collapsed="false" customWidth="true" hidden="false" outlineLevel="0" max="14478" min="14478" style="129" width="7.57"/>
    <col collapsed="false" customWidth="true" hidden="true" outlineLevel="0" max="14482" min="14479" style="129" width="11.23"/>
    <col collapsed="false" customWidth="true" hidden="false" outlineLevel="0" max="14483" min="14483" style="129" width="8.43"/>
    <col collapsed="false" customWidth="true" hidden="false" outlineLevel="0" max="14484" min="14484" style="129" width="7.57"/>
    <col collapsed="false" customWidth="true" hidden="false" outlineLevel="0" max="14485" min="14485" style="129" width="8.71"/>
    <col collapsed="false" customWidth="true" hidden="false" outlineLevel="0" max="14486" min="14486" style="129" width="7.57"/>
    <col collapsed="false" customWidth="true" hidden="true" outlineLevel="0" max="14490" min="14487" style="129" width="11.23"/>
    <col collapsed="false" customWidth="true" hidden="false" outlineLevel="0" max="14491" min="14491" style="129" width="7.57"/>
    <col collapsed="false" customWidth="true" hidden="false" outlineLevel="0" max="14492" min="14492" style="129" width="7.43"/>
    <col collapsed="false" customWidth="true" hidden="false" outlineLevel="0" max="14493" min="14493" style="129" width="8.71"/>
    <col collapsed="false" customWidth="true" hidden="false" outlineLevel="0" max="14494" min="14494" style="129" width="7.57"/>
    <col collapsed="false" customWidth="true" hidden="true" outlineLevel="0" max="14498" min="14495" style="129" width="11.23"/>
    <col collapsed="false" customWidth="true" hidden="false" outlineLevel="0" max="14500" min="14499" style="129" width="7.57"/>
    <col collapsed="false" customWidth="true" hidden="true" outlineLevel="0" max="14512" min="14501" style="129" width="11.23"/>
    <col collapsed="false" customWidth="true" hidden="false" outlineLevel="0" max="14513" min="14513" style="129" width="8.71"/>
    <col collapsed="false" customWidth="true" hidden="false" outlineLevel="0" max="14514" min="14514" style="129" width="7.57"/>
    <col collapsed="false" customWidth="true" hidden="true" outlineLevel="0" max="14518" min="14515" style="129" width="11.23"/>
    <col collapsed="false" customWidth="true" hidden="false" outlineLevel="0" max="14520" min="14519" style="129" width="7.57"/>
    <col collapsed="false" customWidth="true" hidden="false" outlineLevel="0" max="14521" min="14521" style="129" width="8.71"/>
    <col collapsed="false" customWidth="true" hidden="false" outlineLevel="0" max="14522" min="14522" style="129" width="7.57"/>
    <col collapsed="false" customWidth="true" hidden="true" outlineLevel="0" max="14526" min="14523" style="129" width="11.23"/>
    <col collapsed="false" customWidth="true" hidden="false" outlineLevel="0" max="14528" min="14527" style="129" width="7.57"/>
    <col collapsed="false" customWidth="true" hidden="false" outlineLevel="0" max="14529" min="14529" style="129" width="0.71"/>
    <col collapsed="false" customWidth="true" hidden="false" outlineLevel="0" max="14530" min="14530" style="129" width="23.43"/>
    <col collapsed="false" customWidth="true" hidden="false" outlineLevel="0" max="14531" min="14531" style="129" width="7.71"/>
    <col collapsed="false" customWidth="true" hidden="false" outlineLevel="0" max="14532" min="14532" style="129" width="12.43"/>
    <col collapsed="false" customWidth="true" hidden="false" outlineLevel="0" max="14539" min="14533" style="129" width="9.71"/>
    <col collapsed="false" customWidth="true" hidden="false" outlineLevel="0" max="14540" min="14540" style="129" width="11.29"/>
    <col collapsed="false" customWidth="true" hidden="false" outlineLevel="0" max="14541" min="14541" style="129" width="8.71"/>
    <col collapsed="false" customWidth="true" hidden="false" outlineLevel="0" max="14542" min="14542" style="129" width="12.71"/>
    <col collapsed="false" customWidth="true" hidden="false" outlineLevel="0" max="14543" min="14543" style="129" width="0.57"/>
    <col collapsed="false" customWidth="true" hidden="false" outlineLevel="0" max="14544" min="14544" style="129" width="8.71"/>
    <col collapsed="false" customWidth="true" hidden="false" outlineLevel="0" max="14545" min="14545" style="129" width="6.57"/>
    <col collapsed="false" customWidth="true" hidden="true" outlineLevel="0" max="14546" min="14546" style="129" width="11.23"/>
    <col collapsed="false" customWidth="true" hidden="false" outlineLevel="0" max="14548" min="14547" style="129" width="7.57"/>
    <col collapsed="false" customWidth="true" hidden="false" outlineLevel="0" max="14549" min="14549" style="129" width="1.29"/>
    <col collapsed="false" customWidth="true" hidden="false" outlineLevel="0" max="14550" min="14550" style="129" width="9.57"/>
    <col collapsed="false" customWidth="true" hidden="false" outlineLevel="0" max="14551" min="14551" style="129" width="6.57"/>
    <col collapsed="false" customWidth="true" hidden="true" outlineLevel="0" max="14555" min="14552" style="129" width="11.23"/>
    <col collapsed="false" customWidth="true" hidden="false" outlineLevel="0" max="14556" min="14556" style="129" width="6.29"/>
    <col collapsed="false" customWidth="true" hidden="false" outlineLevel="0" max="14557" min="14557" style="129" width="7.29"/>
    <col collapsed="false" customWidth="true" hidden="false" outlineLevel="0" max="14558" min="14558" style="129" width="8.71"/>
    <col collapsed="false" customWidth="true" hidden="false" outlineLevel="0" max="14559" min="14559" style="129" width="6.57"/>
    <col collapsed="false" customWidth="true" hidden="true" outlineLevel="0" max="14563" min="14560" style="129" width="11.23"/>
    <col collapsed="false" customWidth="true" hidden="false" outlineLevel="0" max="14564" min="14564" style="129" width="6.29"/>
    <col collapsed="false" customWidth="true" hidden="false" outlineLevel="0" max="14565" min="14565" style="129" width="7.29"/>
    <col collapsed="false" customWidth="true" hidden="false" outlineLevel="0" max="14566" min="14566" style="129" width="8.71"/>
    <col collapsed="false" customWidth="true" hidden="false" outlineLevel="0" max="14567" min="14567" style="129" width="6.57"/>
    <col collapsed="false" customWidth="true" hidden="true" outlineLevel="0" max="14571" min="14568" style="129" width="11.23"/>
    <col collapsed="false" customWidth="true" hidden="false" outlineLevel="0" max="14572" min="14572" style="129" width="6.29"/>
    <col collapsed="false" customWidth="true" hidden="false" outlineLevel="0" max="14573" min="14573" style="129" width="7.29"/>
    <col collapsed="false" customWidth="false" hidden="false" outlineLevel="0" max="14721" min="14574" style="129" width="8"/>
    <col collapsed="false" customWidth="true" hidden="false" outlineLevel="0" max="14722" min="14722" style="129" width="23.29"/>
    <col collapsed="false" customWidth="true" hidden="false" outlineLevel="0" max="14723" min="14723" style="129" width="7.71"/>
    <col collapsed="false" customWidth="true" hidden="false" outlineLevel="0" max="14724" min="14724" style="129" width="2.57"/>
    <col collapsed="false" customWidth="true" hidden="false" outlineLevel="0" max="14725" min="14725" style="129" width="8.71"/>
    <col collapsed="false" customWidth="true" hidden="false" outlineLevel="0" max="14726" min="14726" style="129" width="7.57"/>
    <col collapsed="false" customWidth="true" hidden="true" outlineLevel="0" max="14730" min="14727" style="129" width="11.23"/>
    <col collapsed="false" customWidth="true" hidden="false" outlineLevel="0" max="14731" min="14731" style="129" width="8.43"/>
    <col collapsed="false" customWidth="true" hidden="false" outlineLevel="0" max="14732" min="14732" style="129" width="7.57"/>
    <col collapsed="false" customWidth="true" hidden="false" outlineLevel="0" max="14733" min="14733" style="129" width="8.71"/>
    <col collapsed="false" customWidth="true" hidden="false" outlineLevel="0" max="14734" min="14734" style="129" width="7.57"/>
    <col collapsed="false" customWidth="true" hidden="true" outlineLevel="0" max="14738" min="14735" style="129" width="11.23"/>
    <col collapsed="false" customWidth="true" hidden="false" outlineLevel="0" max="14739" min="14739" style="129" width="8.43"/>
    <col collapsed="false" customWidth="true" hidden="false" outlineLevel="0" max="14740" min="14740" style="129" width="7.57"/>
    <col collapsed="false" customWidth="true" hidden="false" outlineLevel="0" max="14741" min="14741" style="129" width="8.71"/>
    <col collapsed="false" customWidth="true" hidden="false" outlineLevel="0" max="14742" min="14742" style="129" width="7.57"/>
    <col collapsed="false" customWidth="true" hidden="true" outlineLevel="0" max="14746" min="14743" style="129" width="11.23"/>
    <col collapsed="false" customWidth="true" hidden="false" outlineLevel="0" max="14747" min="14747" style="129" width="7.57"/>
    <col collapsed="false" customWidth="true" hidden="false" outlineLevel="0" max="14748" min="14748" style="129" width="7.43"/>
    <col collapsed="false" customWidth="true" hidden="false" outlineLevel="0" max="14749" min="14749" style="129" width="8.71"/>
    <col collapsed="false" customWidth="true" hidden="false" outlineLevel="0" max="14750" min="14750" style="129" width="7.57"/>
    <col collapsed="false" customWidth="true" hidden="true" outlineLevel="0" max="14754" min="14751" style="129" width="11.23"/>
    <col collapsed="false" customWidth="true" hidden="false" outlineLevel="0" max="14756" min="14755" style="129" width="7.57"/>
    <col collapsed="false" customWidth="true" hidden="true" outlineLevel="0" max="14768" min="14757" style="129" width="11.23"/>
    <col collapsed="false" customWidth="true" hidden="false" outlineLevel="0" max="14769" min="14769" style="129" width="8.71"/>
    <col collapsed="false" customWidth="true" hidden="false" outlineLevel="0" max="14770" min="14770" style="129" width="7.57"/>
    <col collapsed="false" customWidth="true" hidden="true" outlineLevel="0" max="14774" min="14771" style="129" width="11.23"/>
    <col collapsed="false" customWidth="true" hidden="false" outlineLevel="0" max="14776" min="14775" style="129" width="7.57"/>
    <col collapsed="false" customWidth="true" hidden="false" outlineLevel="0" max="14777" min="14777" style="129" width="8.71"/>
    <col collapsed="false" customWidth="true" hidden="false" outlineLevel="0" max="14778" min="14778" style="129" width="7.57"/>
    <col collapsed="false" customWidth="true" hidden="true" outlineLevel="0" max="14782" min="14779" style="129" width="11.23"/>
    <col collapsed="false" customWidth="true" hidden="false" outlineLevel="0" max="14784" min="14783" style="129" width="7.57"/>
    <col collapsed="false" customWidth="true" hidden="false" outlineLevel="0" max="14785" min="14785" style="129" width="0.71"/>
    <col collapsed="false" customWidth="true" hidden="false" outlineLevel="0" max="14786" min="14786" style="129" width="23.43"/>
    <col collapsed="false" customWidth="true" hidden="false" outlineLevel="0" max="14787" min="14787" style="129" width="7.71"/>
    <col collapsed="false" customWidth="true" hidden="false" outlineLevel="0" max="14788" min="14788" style="129" width="12.43"/>
    <col collapsed="false" customWidth="true" hidden="false" outlineLevel="0" max="14795" min="14789" style="129" width="9.71"/>
    <col collapsed="false" customWidth="true" hidden="false" outlineLevel="0" max="14796" min="14796" style="129" width="11.29"/>
    <col collapsed="false" customWidth="true" hidden="false" outlineLevel="0" max="14797" min="14797" style="129" width="8.71"/>
    <col collapsed="false" customWidth="true" hidden="false" outlineLevel="0" max="14798" min="14798" style="129" width="12.71"/>
    <col collapsed="false" customWidth="true" hidden="false" outlineLevel="0" max="14799" min="14799" style="129" width="0.57"/>
    <col collapsed="false" customWidth="true" hidden="false" outlineLevel="0" max="14800" min="14800" style="129" width="8.71"/>
    <col collapsed="false" customWidth="true" hidden="false" outlineLevel="0" max="14801" min="14801" style="129" width="6.57"/>
    <col collapsed="false" customWidth="true" hidden="true" outlineLevel="0" max="14802" min="14802" style="129" width="11.23"/>
    <col collapsed="false" customWidth="true" hidden="false" outlineLevel="0" max="14804" min="14803" style="129" width="7.57"/>
    <col collapsed="false" customWidth="true" hidden="false" outlineLevel="0" max="14805" min="14805" style="129" width="1.29"/>
    <col collapsed="false" customWidth="true" hidden="false" outlineLevel="0" max="14806" min="14806" style="129" width="9.57"/>
    <col collapsed="false" customWidth="true" hidden="false" outlineLevel="0" max="14807" min="14807" style="129" width="6.57"/>
    <col collapsed="false" customWidth="true" hidden="true" outlineLevel="0" max="14811" min="14808" style="129" width="11.23"/>
    <col collapsed="false" customWidth="true" hidden="false" outlineLevel="0" max="14812" min="14812" style="129" width="6.29"/>
    <col collapsed="false" customWidth="true" hidden="false" outlineLevel="0" max="14813" min="14813" style="129" width="7.29"/>
    <col collapsed="false" customWidth="true" hidden="false" outlineLevel="0" max="14814" min="14814" style="129" width="8.71"/>
    <col collapsed="false" customWidth="true" hidden="false" outlineLevel="0" max="14815" min="14815" style="129" width="6.57"/>
    <col collapsed="false" customWidth="true" hidden="true" outlineLevel="0" max="14819" min="14816" style="129" width="11.23"/>
    <col collapsed="false" customWidth="true" hidden="false" outlineLevel="0" max="14820" min="14820" style="129" width="6.29"/>
    <col collapsed="false" customWidth="true" hidden="false" outlineLevel="0" max="14821" min="14821" style="129" width="7.29"/>
    <col collapsed="false" customWidth="true" hidden="false" outlineLevel="0" max="14822" min="14822" style="129" width="8.71"/>
    <col collapsed="false" customWidth="true" hidden="false" outlineLevel="0" max="14823" min="14823" style="129" width="6.57"/>
    <col collapsed="false" customWidth="true" hidden="true" outlineLevel="0" max="14827" min="14824" style="129" width="11.23"/>
    <col collapsed="false" customWidth="true" hidden="false" outlineLevel="0" max="14828" min="14828" style="129" width="6.29"/>
    <col collapsed="false" customWidth="true" hidden="false" outlineLevel="0" max="14829" min="14829" style="129" width="7.29"/>
    <col collapsed="false" customWidth="false" hidden="false" outlineLevel="0" max="14977" min="14830" style="129" width="8"/>
    <col collapsed="false" customWidth="true" hidden="false" outlineLevel="0" max="14978" min="14978" style="129" width="23.29"/>
    <col collapsed="false" customWidth="true" hidden="false" outlineLevel="0" max="14979" min="14979" style="129" width="7.71"/>
    <col collapsed="false" customWidth="true" hidden="false" outlineLevel="0" max="14980" min="14980" style="129" width="2.57"/>
    <col collapsed="false" customWidth="true" hidden="false" outlineLevel="0" max="14981" min="14981" style="129" width="8.71"/>
    <col collapsed="false" customWidth="true" hidden="false" outlineLevel="0" max="14982" min="14982" style="129" width="7.57"/>
    <col collapsed="false" customWidth="true" hidden="true" outlineLevel="0" max="14986" min="14983" style="129" width="11.23"/>
    <col collapsed="false" customWidth="true" hidden="false" outlineLevel="0" max="14987" min="14987" style="129" width="8.43"/>
    <col collapsed="false" customWidth="true" hidden="false" outlineLevel="0" max="14988" min="14988" style="129" width="7.57"/>
    <col collapsed="false" customWidth="true" hidden="false" outlineLevel="0" max="14989" min="14989" style="129" width="8.71"/>
    <col collapsed="false" customWidth="true" hidden="false" outlineLevel="0" max="14990" min="14990" style="129" width="7.57"/>
    <col collapsed="false" customWidth="true" hidden="true" outlineLevel="0" max="14994" min="14991" style="129" width="11.23"/>
    <col collapsed="false" customWidth="true" hidden="false" outlineLevel="0" max="14995" min="14995" style="129" width="8.43"/>
    <col collapsed="false" customWidth="true" hidden="false" outlineLevel="0" max="14996" min="14996" style="129" width="7.57"/>
    <col collapsed="false" customWidth="true" hidden="false" outlineLevel="0" max="14997" min="14997" style="129" width="8.71"/>
    <col collapsed="false" customWidth="true" hidden="false" outlineLevel="0" max="14998" min="14998" style="129" width="7.57"/>
    <col collapsed="false" customWidth="true" hidden="true" outlineLevel="0" max="15002" min="14999" style="129" width="11.23"/>
    <col collapsed="false" customWidth="true" hidden="false" outlineLevel="0" max="15003" min="15003" style="129" width="7.57"/>
    <col collapsed="false" customWidth="true" hidden="false" outlineLevel="0" max="15004" min="15004" style="129" width="7.43"/>
    <col collapsed="false" customWidth="true" hidden="false" outlineLevel="0" max="15005" min="15005" style="129" width="8.71"/>
    <col collapsed="false" customWidth="true" hidden="false" outlineLevel="0" max="15006" min="15006" style="129" width="7.57"/>
    <col collapsed="false" customWidth="true" hidden="true" outlineLevel="0" max="15010" min="15007" style="129" width="11.23"/>
    <col collapsed="false" customWidth="true" hidden="false" outlineLevel="0" max="15012" min="15011" style="129" width="7.57"/>
    <col collapsed="false" customWidth="true" hidden="true" outlineLevel="0" max="15024" min="15013" style="129" width="11.23"/>
    <col collapsed="false" customWidth="true" hidden="false" outlineLevel="0" max="15025" min="15025" style="129" width="8.71"/>
    <col collapsed="false" customWidth="true" hidden="false" outlineLevel="0" max="15026" min="15026" style="129" width="7.57"/>
    <col collapsed="false" customWidth="true" hidden="true" outlineLevel="0" max="15030" min="15027" style="129" width="11.23"/>
    <col collapsed="false" customWidth="true" hidden="false" outlineLevel="0" max="15032" min="15031" style="129" width="7.57"/>
    <col collapsed="false" customWidth="true" hidden="false" outlineLevel="0" max="15033" min="15033" style="129" width="8.71"/>
    <col collapsed="false" customWidth="true" hidden="false" outlineLevel="0" max="15034" min="15034" style="129" width="7.57"/>
    <col collapsed="false" customWidth="true" hidden="true" outlineLevel="0" max="15038" min="15035" style="129" width="11.23"/>
    <col collapsed="false" customWidth="true" hidden="false" outlineLevel="0" max="15040" min="15039" style="129" width="7.57"/>
    <col collapsed="false" customWidth="true" hidden="false" outlineLevel="0" max="15041" min="15041" style="129" width="0.71"/>
    <col collapsed="false" customWidth="true" hidden="false" outlineLevel="0" max="15042" min="15042" style="129" width="23.43"/>
    <col collapsed="false" customWidth="true" hidden="false" outlineLevel="0" max="15043" min="15043" style="129" width="7.71"/>
    <col collapsed="false" customWidth="true" hidden="false" outlineLevel="0" max="15044" min="15044" style="129" width="12.43"/>
    <col collapsed="false" customWidth="true" hidden="false" outlineLevel="0" max="15051" min="15045" style="129" width="9.71"/>
    <col collapsed="false" customWidth="true" hidden="false" outlineLevel="0" max="15052" min="15052" style="129" width="11.29"/>
    <col collapsed="false" customWidth="true" hidden="false" outlineLevel="0" max="15053" min="15053" style="129" width="8.71"/>
    <col collapsed="false" customWidth="true" hidden="false" outlineLevel="0" max="15054" min="15054" style="129" width="12.71"/>
    <col collapsed="false" customWidth="true" hidden="false" outlineLevel="0" max="15055" min="15055" style="129" width="0.57"/>
    <col collapsed="false" customWidth="true" hidden="false" outlineLevel="0" max="15056" min="15056" style="129" width="8.71"/>
    <col collapsed="false" customWidth="true" hidden="false" outlineLevel="0" max="15057" min="15057" style="129" width="6.57"/>
    <col collapsed="false" customWidth="true" hidden="true" outlineLevel="0" max="15058" min="15058" style="129" width="11.23"/>
    <col collapsed="false" customWidth="true" hidden="false" outlineLevel="0" max="15060" min="15059" style="129" width="7.57"/>
    <col collapsed="false" customWidth="true" hidden="false" outlineLevel="0" max="15061" min="15061" style="129" width="1.29"/>
    <col collapsed="false" customWidth="true" hidden="false" outlineLevel="0" max="15062" min="15062" style="129" width="9.57"/>
    <col collapsed="false" customWidth="true" hidden="false" outlineLevel="0" max="15063" min="15063" style="129" width="6.57"/>
    <col collapsed="false" customWidth="true" hidden="true" outlineLevel="0" max="15067" min="15064" style="129" width="11.23"/>
    <col collapsed="false" customWidth="true" hidden="false" outlineLevel="0" max="15068" min="15068" style="129" width="6.29"/>
    <col collapsed="false" customWidth="true" hidden="false" outlineLevel="0" max="15069" min="15069" style="129" width="7.29"/>
    <col collapsed="false" customWidth="true" hidden="false" outlineLevel="0" max="15070" min="15070" style="129" width="8.71"/>
    <col collapsed="false" customWidth="true" hidden="false" outlineLevel="0" max="15071" min="15071" style="129" width="6.57"/>
    <col collapsed="false" customWidth="true" hidden="true" outlineLevel="0" max="15075" min="15072" style="129" width="11.23"/>
    <col collapsed="false" customWidth="true" hidden="false" outlineLevel="0" max="15076" min="15076" style="129" width="6.29"/>
    <col collapsed="false" customWidth="true" hidden="false" outlineLevel="0" max="15077" min="15077" style="129" width="7.29"/>
    <col collapsed="false" customWidth="true" hidden="false" outlineLevel="0" max="15078" min="15078" style="129" width="8.71"/>
    <col collapsed="false" customWidth="true" hidden="false" outlineLevel="0" max="15079" min="15079" style="129" width="6.57"/>
    <col collapsed="false" customWidth="true" hidden="true" outlineLevel="0" max="15083" min="15080" style="129" width="11.23"/>
    <col collapsed="false" customWidth="true" hidden="false" outlineLevel="0" max="15084" min="15084" style="129" width="6.29"/>
    <col collapsed="false" customWidth="true" hidden="false" outlineLevel="0" max="15085" min="15085" style="129" width="7.29"/>
    <col collapsed="false" customWidth="false" hidden="false" outlineLevel="0" max="15233" min="15086" style="129" width="8"/>
    <col collapsed="false" customWidth="true" hidden="false" outlineLevel="0" max="15234" min="15234" style="129" width="23.29"/>
    <col collapsed="false" customWidth="true" hidden="false" outlineLevel="0" max="15235" min="15235" style="129" width="7.71"/>
    <col collapsed="false" customWidth="true" hidden="false" outlineLevel="0" max="15236" min="15236" style="129" width="2.57"/>
    <col collapsed="false" customWidth="true" hidden="false" outlineLevel="0" max="15237" min="15237" style="129" width="8.71"/>
    <col collapsed="false" customWidth="true" hidden="false" outlineLevel="0" max="15238" min="15238" style="129" width="7.57"/>
    <col collapsed="false" customWidth="true" hidden="true" outlineLevel="0" max="15242" min="15239" style="129" width="11.23"/>
    <col collapsed="false" customWidth="true" hidden="false" outlineLevel="0" max="15243" min="15243" style="129" width="8.43"/>
    <col collapsed="false" customWidth="true" hidden="false" outlineLevel="0" max="15244" min="15244" style="129" width="7.57"/>
    <col collapsed="false" customWidth="true" hidden="false" outlineLevel="0" max="15245" min="15245" style="129" width="8.71"/>
    <col collapsed="false" customWidth="true" hidden="false" outlineLevel="0" max="15246" min="15246" style="129" width="7.57"/>
    <col collapsed="false" customWidth="true" hidden="true" outlineLevel="0" max="15250" min="15247" style="129" width="11.23"/>
    <col collapsed="false" customWidth="true" hidden="false" outlineLevel="0" max="15251" min="15251" style="129" width="8.43"/>
    <col collapsed="false" customWidth="true" hidden="false" outlineLevel="0" max="15252" min="15252" style="129" width="7.57"/>
    <col collapsed="false" customWidth="true" hidden="false" outlineLevel="0" max="15253" min="15253" style="129" width="8.71"/>
    <col collapsed="false" customWidth="true" hidden="false" outlineLevel="0" max="15254" min="15254" style="129" width="7.57"/>
    <col collapsed="false" customWidth="true" hidden="true" outlineLevel="0" max="15258" min="15255" style="129" width="11.23"/>
    <col collapsed="false" customWidth="true" hidden="false" outlineLevel="0" max="15259" min="15259" style="129" width="7.57"/>
    <col collapsed="false" customWidth="true" hidden="false" outlineLevel="0" max="15260" min="15260" style="129" width="7.43"/>
    <col collapsed="false" customWidth="true" hidden="false" outlineLevel="0" max="15261" min="15261" style="129" width="8.71"/>
    <col collapsed="false" customWidth="true" hidden="false" outlineLevel="0" max="15262" min="15262" style="129" width="7.57"/>
    <col collapsed="false" customWidth="true" hidden="true" outlineLevel="0" max="15266" min="15263" style="129" width="11.23"/>
    <col collapsed="false" customWidth="true" hidden="false" outlineLevel="0" max="15268" min="15267" style="129" width="7.57"/>
    <col collapsed="false" customWidth="true" hidden="true" outlineLevel="0" max="15280" min="15269" style="129" width="11.23"/>
    <col collapsed="false" customWidth="true" hidden="false" outlineLevel="0" max="15281" min="15281" style="129" width="8.71"/>
    <col collapsed="false" customWidth="true" hidden="false" outlineLevel="0" max="15282" min="15282" style="129" width="7.57"/>
    <col collapsed="false" customWidth="true" hidden="true" outlineLevel="0" max="15286" min="15283" style="129" width="11.23"/>
    <col collapsed="false" customWidth="true" hidden="false" outlineLevel="0" max="15288" min="15287" style="129" width="7.57"/>
    <col collapsed="false" customWidth="true" hidden="false" outlineLevel="0" max="15289" min="15289" style="129" width="8.71"/>
    <col collapsed="false" customWidth="true" hidden="false" outlineLevel="0" max="15290" min="15290" style="129" width="7.57"/>
    <col collapsed="false" customWidth="true" hidden="true" outlineLevel="0" max="15294" min="15291" style="129" width="11.23"/>
    <col collapsed="false" customWidth="true" hidden="false" outlineLevel="0" max="15296" min="15295" style="129" width="7.57"/>
    <col collapsed="false" customWidth="true" hidden="false" outlineLevel="0" max="15297" min="15297" style="129" width="0.71"/>
    <col collapsed="false" customWidth="true" hidden="false" outlineLevel="0" max="15298" min="15298" style="129" width="23.43"/>
    <col collapsed="false" customWidth="true" hidden="false" outlineLevel="0" max="15299" min="15299" style="129" width="7.71"/>
    <col collapsed="false" customWidth="true" hidden="false" outlineLevel="0" max="15300" min="15300" style="129" width="12.43"/>
    <col collapsed="false" customWidth="true" hidden="false" outlineLevel="0" max="15307" min="15301" style="129" width="9.71"/>
    <col collapsed="false" customWidth="true" hidden="false" outlineLevel="0" max="15308" min="15308" style="129" width="11.29"/>
    <col collapsed="false" customWidth="true" hidden="false" outlineLevel="0" max="15309" min="15309" style="129" width="8.71"/>
    <col collapsed="false" customWidth="true" hidden="false" outlineLevel="0" max="15310" min="15310" style="129" width="12.71"/>
    <col collapsed="false" customWidth="true" hidden="false" outlineLevel="0" max="15311" min="15311" style="129" width="0.57"/>
    <col collapsed="false" customWidth="true" hidden="false" outlineLevel="0" max="15312" min="15312" style="129" width="8.71"/>
    <col collapsed="false" customWidth="true" hidden="false" outlineLevel="0" max="15313" min="15313" style="129" width="6.57"/>
    <col collapsed="false" customWidth="true" hidden="true" outlineLevel="0" max="15314" min="15314" style="129" width="11.23"/>
    <col collapsed="false" customWidth="true" hidden="false" outlineLevel="0" max="15316" min="15315" style="129" width="7.57"/>
    <col collapsed="false" customWidth="true" hidden="false" outlineLevel="0" max="15317" min="15317" style="129" width="1.29"/>
    <col collapsed="false" customWidth="true" hidden="false" outlineLevel="0" max="15318" min="15318" style="129" width="9.57"/>
    <col collapsed="false" customWidth="true" hidden="false" outlineLevel="0" max="15319" min="15319" style="129" width="6.57"/>
    <col collapsed="false" customWidth="true" hidden="true" outlineLevel="0" max="15323" min="15320" style="129" width="11.23"/>
    <col collapsed="false" customWidth="true" hidden="false" outlineLevel="0" max="15324" min="15324" style="129" width="6.29"/>
    <col collapsed="false" customWidth="true" hidden="false" outlineLevel="0" max="15325" min="15325" style="129" width="7.29"/>
    <col collapsed="false" customWidth="true" hidden="false" outlineLevel="0" max="15326" min="15326" style="129" width="8.71"/>
    <col collapsed="false" customWidth="true" hidden="false" outlineLevel="0" max="15327" min="15327" style="129" width="6.57"/>
    <col collapsed="false" customWidth="true" hidden="true" outlineLevel="0" max="15331" min="15328" style="129" width="11.23"/>
    <col collapsed="false" customWidth="true" hidden="false" outlineLevel="0" max="15332" min="15332" style="129" width="6.29"/>
    <col collapsed="false" customWidth="true" hidden="false" outlineLevel="0" max="15333" min="15333" style="129" width="7.29"/>
    <col collapsed="false" customWidth="true" hidden="false" outlineLevel="0" max="15334" min="15334" style="129" width="8.71"/>
    <col collapsed="false" customWidth="true" hidden="false" outlineLevel="0" max="15335" min="15335" style="129" width="6.57"/>
    <col collapsed="false" customWidth="true" hidden="true" outlineLevel="0" max="15339" min="15336" style="129" width="11.23"/>
    <col collapsed="false" customWidth="true" hidden="false" outlineLevel="0" max="15340" min="15340" style="129" width="6.29"/>
    <col collapsed="false" customWidth="true" hidden="false" outlineLevel="0" max="15341" min="15341" style="129" width="7.29"/>
    <col collapsed="false" customWidth="false" hidden="false" outlineLevel="0" max="15489" min="15342" style="129" width="8"/>
    <col collapsed="false" customWidth="true" hidden="false" outlineLevel="0" max="15490" min="15490" style="129" width="23.29"/>
    <col collapsed="false" customWidth="true" hidden="false" outlineLevel="0" max="15491" min="15491" style="129" width="7.71"/>
    <col collapsed="false" customWidth="true" hidden="false" outlineLevel="0" max="15492" min="15492" style="129" width="2.57"/>
    <col collapsed="false" customWidth="true" hidden="false" outlineLevel="0" max="15493" min="15493" style="129" width="8.71"/>
    <col collapsed="false" customWidth="true" hidden="false" outlineLevel="0" max="15494" min="15494" style="129" width="7.57"/>
    <col collapsed="false" customWidth="true" hidden="true" outlineLevel="0" max="15498" min="15495" style="129" width="11.23"/>
    <col collapsed="false" customWidth="true" hidden="false" outlineLevel="0" max="15499" min="15499" style="129" width="8.43"/>
    <col collapsed="false" customWidth="true" hidden="false" outlineLevel="0" max="15500" min="15500" style="129" width="7.57"/>
    <col collapsed="false" customWidth="true" hidden="false" outlineLevel="0" max="15501" min="15501" style="129" width="8.71"/>
    <col collapsed="false" customWidth="true" hidden="false" outlineLevel="0" max="15502" min="15502" style="129" width="7.57"/>
    <col collapsed="false" customWidth="true" hidden="true" outlineLevel="0" max="15506" min="15503" style="129" width="11.23"/>
    <col collapsed="false" customWidth="true" hidden="false" outlineLevel="0" max="15507" min="15507" style="129" width="8.43"/>
    <col collapsed="false" customWidth="true" hidden="false" outlineLevel="0" max="15508" min="15508" style="129" width="7.57"/>
    <col collapsed="false" customWidth="true" hidden="false" outlineLevel="0" max="15509" min="15509" style="129" width="8.71"/>
    <col collapsed="false" customWidth="true" hidden="false" outlineLevel="0" max="15510" min="15510" style="129" width="7.57"/>
    <col collapsed="false" customWidth="true" hidden="true" outlineLevel="0" max="15514" min="15511" style="129" width="11.23"/>
    <col collapsed="false" customWidth="true" hidden="false" outlineLevel="0" max="15515" min="15515" style="129" width="7.57"/>
    <col collapsed="false" customWidth="true" hidden="false" outlineLevel="0" max="15516" min="15516" style="129" width="7.43"/>
    <col collapsed="false" customWidth="true" hidden="false" outlineLevel="0" max="15517" min="15517" style="129" width="8.71"/>
    <col collapsed="false" customWidth="true" hidden="false" outlineLevel="0" max="15518" min="15518" style="129" width="7.57"/>
    <col collapsed="false" customWidth="true" hidden="true" outlineLevel="0" max="15522" min="15519" style="129" width="11.23"/>
    <col collapsed="false" customWidth="true" hidden="false" outlineLevel="0" max="15524" min="15523" style="129" width="7.57"/>
    <col collapsed="false" customWidth="true" hidden="true" outlineLevel="0" max="15536" min="15525" style="129" width="11.23"/>
    <col collapsed="false" customWidth="true" hidden="false" outlineLevel="0" max="15537" min="15537" style="129" width="8.71"/>
    <col collapsed="false" customWidth="true" hidden="false" outlineLevel="0" max="15538" min="15538" style="129" width="7.57"/>
    <col collapsed="false" customWidth="true" hidden="true" outlineLevel="0" max="15542" min="15539" style="129" width="11.23"/>
    <col collapsed="false" customWidth="true" hidden="false" outlineLevel="0" max="15544" min="15543" style="129" width="7.57"/>
    <col collapsed="false" customWidth="true" hidden="false" outlineLevel="0" max="15545" min="15545" style="129" width="8.71"/>
    <col collapsed="false" customWidth="true" hidden="false" outlineLevel="0" max="15546" min="15546" style="129" width="7.57"/>
    <col collapsed="false" customWidth="true" hidden="true" outlineLevel="0" max="15550" min="15547" style="129" width="11.23"/>
    <col collapsed="false" customWidth="true" hidden="false" outlineLevel="0" max="15552" min="15551" style="129" width="7.57"/>
    <col collapsed="false" customWidth="true" hidden="false" outlineLevel="0" max="15553" min="15553" style="129" width="0.71"/>
    <col collapsed="false" customWidth="true" hidden="false" outlineLevel="0" max="15554" min="15554" style="129" width="23.43"/>
    <col collapsed="false" customWidth="true" hidden="false" outlineLevel="0" max="15555" min="15555" style="129" width="7.71"/>
    <col collapsed="false" customWidth="true" hidden="false" outlineLevel="0" max="15556" min="15556" style="129" width="12.43"/>
    <col collapsed="false" customWidth="true" hidden="false" outlineLevel="0" max="15563" min="15557" style="129" width="9.71"/>
    <col collapsed="false" customWidth="true" hidden="false" outlineLevel="0" max="15564" min="15564" style="129" width="11.29"/>
    <col collapsed="false" customWidth="true" hidden="false" outlineLevel="0" max="15565" min="15565" style="129" width="8.71"/>
    <col collapsed="false" customWidth="true" hidden="false" outlineLevel="0" max="15566" min="15566" style="129" width="12.71"/>
    <col collapsed="false" customWidth="true" hidden="false" outlineLevel="0" max="15567" min="15567" style="129" width="0.57"/>
    <col collapsed="false" customWidth="true" hidden="false" outlineLevel="0" max="15568" min="15568" style="129" width="8.71"/>
    <col collapsed="false" customWidth="true" hidden="false" outlineLevel="0" max="15569" min="15569" style="129" width="6.57"/>
    <col collapsed="false" customWidth="true" hidden="true" outlineLevel="0" max="15570" min="15570" style="129" width="11.23"/>
    <col collapsed="false" customWidth="true" hidden="false" outlineLevel="0" max="15572" min="15571" style="129" width="7.57"/>
    <col collapsed="false" customWidth="true" hidden="false" outlineLevel="0" max="15573" min="15573" style="129" width="1.29"/>
    <col collapsed="false" customWidth="true" hidden="false" outlineLevel="0" max="15574" min="15574" style="129" width="9.57"/>
    <col collapsed="false" customWidth="true" hidden="false" outlineLevel="0" max="15575" min="15575" style="129" width="6.57"/>
    <col collapsed="false" customWidth="true" hidden="true" outlineLevel="0" max="15579" min="15576" style="129" width="11.23"/>
    <col collapsed="false" customWidth="true" hidden="false" outlineLevel="0" max="15580" min="15580" style="129" width="6.29"/>
    <col collapsed="false" customWidth="true" hidden="false" outlineLevel="0" max="15581" min="15581" style="129" width="7.29"/>
    <col collapsed="false" customWidth="true" hidden="false" outlineLevel="0" max="15582" min="15582" style="129" width="8.71"/>
    <col collapsed="false" customWidth="true" hidden="false" outlineLevel="0" max="15583" min="15583" style="129" width="6.57"/>
    <col collapsed="false" customWidth="true" hidden="true" outlineLevel="0" max="15587" min="15584" style="129" width="11.23"/>
    <col collapsed="false" customWidth="true" hidden="false" outlineLevel="0" max="15588" min="15588" style="129" width="6.29"/>
    <col collapsed="false" customWidth="true" hidden="false" outlineLevel="0" max="15589" min="15589" style="129" width="7.29"/>
    <col collapsed="false" customWidth="true" hidden="false" outlineLevel="0" max="15590" min="15590" style="129" width="8.71"/>
    <col collapsed="false" customWidth="true" hidden="false" outlineLevel="0" max="15591" min="15591" style="129" width="6.57"/>
    <col collapsed="false" customWidth="true" hidden="true" outlineLevel="0" max="15595" min="15592" style="129" width="11.23"/>
    <col collapsed="false" customWidth="true" hidden="false" outlineLevel="0" max="15596" min="15596" style="129" width="6.29"/>
    <col collapsed="false" customWidth="true" hidden="false" outlineLevel="0" max="15597" min="15597" style="129" width="7.29"/>
    <col collapsed="false" customWidth="false" hidden="false" outlineLevel="0" max="15745" min="15598" style="129" width="8"/>
    <col collapsed="false" customWidth="true" hidden="false" outlineLevel="0" max="15746" min="15746" style="129" width="23.29"/>
    <col collapsed="false" customWidth="true" hidden="false" outlineLevel="0" max="15747" min="15747" style="129" width="7.71"/>
    <col collapsed="false" customWidth="true" hidden="false" outlineLevel="0" max="15748" min="15748" style="129" width="2.57"/>
    <col collapsed="false" customWidth="true" hidden="false" outlineLevel="0" max="15749" min="15749" style="129" width="8.71"/>
    <col collapsed="false" customWidth="true" hidden="false" outlineLevel="0" max="15750" min="15750" style="129" width="7.57"/>
    <col collapsed="false" customWidth="true" hidden="true" outlineLevel="0" max="15754" min="15751" style="129" width="11.23"/>
    <col collapsed="false" customWidth="true" hidden="false" outlineLevel="0" max="15755" min="15755" style="129" width="8.43"/>
    <col collapsed="false" customWidth="true" hidden="false" outlineLevel="0" max="15756" min="15756" style="129" width="7.57"/>
    <col collapsed="false" customWidth="true" hidden="false" outlineLevel="0" max="15757" min="15757" style="129" width="8.71"/>
    <col collapsed="false" customWidth="true" hidden="false" outlineLevel="0" max="15758" min="15758" style="129" width="7.57"/>
    <col collapsed="false" customWidth="true" hidden="true" outlineLevel="0" max="15762" min="15759" style="129" width="11.23"/>
    <col collapsed="false" customWidth="true" hidden="false" outlineLevel="0" max="15763" min="15763" style="129" width="8.43"/>
    <col collapsed="false" customWidth="true" hidden="false" outlineLevel="0" max="15764" min="15764" style="129" width="7.57"/>
    <col collapsed="false" customWidth="true" hidden="false" outlineLevel="0" max="15765" min="15765" style="129" width="8.71"/>
    <col collapsed="false" customWidth="true" hidden="false" outlineLevel="0" max="15766" min="15766" style="129" width="7.57"/>
    <col collapsed="false" customWidth="true" hidden="true" outlineLevel="0" max="15770" min="15767" style="129" width="11.23"/>
    <col collapsed="false" customWidth="true" hidden="false" outlineLevel="0" max="15771" min="15771" style="129" width="7.57"/>
    <col collapsed="false" customWidth="true" hidden="false" outlineLevel="0" max="15772" min="15772" style="129" width="7.43"/>
    <col collapsed="false" customWidth="true" hidden="false" outlineLevel="0" max="15773" min="15773" style="129" width="8.71"/>
    <col collapsed="false" customWidth="true" hidden="false" outlineLevel="0" max="15774" min="15774" style="129" width="7.57"/>
    <col collapsed="false" customWidth="true" hidden="true" outlineLevel="0" max="15778" min="15775" style="129" width="11.23"/>
    <col collapsed="false" customWidth="true" hidden="false" outlineLevel="0" max="15780" min="15779" style="129" width="7.57"/>
    <col collapsed="false" customWidth="true" hidden="true" outlineLevel="0" max="15792" min="15781" style="129" width="11.23"/>
    <col collapsed="false" customWidth="true" hidden="false" outlineLevel="0" max="15793" min="15793" style="129" width="8.71"/>
    <col collapsed="false" customWidth="true" hidden="false" outlineLevel="0" max="15794" min="15794" style="129" width="7.57"/>
    <col collapsed="false" customWidth="true" hidden="true" outlineLevel="0" max="15798" min="15795" style="129" width="11.23"/>
    <col collapsed="false" customWidth="true" hidden="false" outlineLevel="0" max="15800" min="15799" style="129" width="7.57"/>
    <col collapsed="false" customWidth="true" hidden="false" outlineLevel="0" max="15801" min="15801" style="129" width="8.71"/>
    <col collapsed="false" customWidth="true" hidden="false" outlineLevel="0" max="15802" min="15802" style="129" width="7.57"/>
    <col collapsed="false" customWidth="true" hidden="true" outlineLevel="0" max="15806" min="15803" style="129" width="11.23"/>
    <col collapsed="false" customWidth="true" hidden="false" outlineLevel="0" max="15808" min="15807" style="129" width="7.57"/>
    <col collapsed="false" customWidth="true" hidden="false" outlineLevel="0" max="15809" min="15809" style="129" width="0.71"/>
    <col collapsed="false" customWidth="true" hidden="false" outlineLevel="0" max="15810" min="15810" style="129" width="23.43"/>
    <col collapsed="false" customWidth="true" hidden="false" outlineLevel="0" max="15811" min="15811" style="129" width="7.71"/>
    <col collapsed="false" customWidth="true" hidden="false" outlineLevel="0" max="15812" min="15812" style="129" width="12.43"/>
    <col collapsed="false" customWidth="true" hidden="false" outlineLevel="0" max="15819" min="15813" style="129" width="9.71"/>
    <col collapsed="false" customWidth="true" hidden="false" outlineLevel="0" max="15820" min="15820" style="129" width="11.29"/>
    <col collapsed="false" customWidth="true" hidden="false" outlineLevel="0" max="15821" min="15821" style="129" width="8.71"/>
    <col collapsed="false" customWidth="true" hidden="false" outlineLevel="0" max="15822" min="15822" style="129" width="12.71"/>
    <col collapsed="false" customWidth="true" hidden="false" outlineLevel="0" max="15823" min="15823" style="129" width="0.57"/>
    <col collapsed="false" customWidth="true" hidden="false" outlineLevel="0" max="15824" min="15824" style="129" width="8.71"/>
    <col collapsed="false" customWidth="true" hidden="false" outlineLevel="0" max="15825" min="15825" style="129" width="6.57"/>
    <col collapsed="false" customWidth="true" hidden="true" outlineLevel="0" max="15826" min="15826" style="129" width="11.23"/>
    <col collapsed="false" customWidth="true" hidden="false" outlineLevel="0" max="15828" min="15827" style="129" width="7.57"/>
    <col collapsed="false" customWidth="true" hidden="false" outlineLevel="0" max="15829" min="15829" style="129" width="1.29"/>
    <col collapsed="false" customWidth="true" hidden="false" outlineLevel="0" max="15830" min="15830" style="129" width="9.57"/>
    <col collapsed="false" customWidth="true" hidden="false" outlineLevel="0" max="15831" min="15831" style="129" width="6.57"/>
    <col collapsed="false" customWidth="true" hidden="true" outlineLevel="0" max="15835" min="15832" style="129" width="11.23"/>
    <col collapsed="false" customWidth="true" hidden="false" outlineLevel="0" max="15836" min="15836" style="129" width="6.29"/>
    <col collapsed="false" customWidth="true" hidden="false" outlineLevel="0" max="15837" min="15837" style="129" width="7.29"/>
    <col collapsed="false" customWidth="true" hidden="false" outlineLevel="0" max="15838" min="15838" style="129" width="8.71"/>
    <col collapsed="false" customWidth="true" hidden="false" outlineLevel="0" max="15839" min="15839" style="129" width="6.57"/>
    <col collapsed="false" customWidth="true" hidden="true" outlineLevel="0" max="15843" min="15840" style="129" width="11.23"/>
    <col collapsed="false" customWidth="true" hidden="false" outlineLevel="0" max="15844" min="15844" style="129" width="6.29"/>
    <col collapsed="false" customWidth="true" hidden="false" outlineLevel="0" max="15845" min="15845" style="129" width="7.29"/>
    <col collapsed="false" customWidth="true" hidden="false" outlineLevel="0" max="15846" min="15846" style="129" width="8.71"/>
    <col collapsed="false" customWidth="true" hidden="false" outlineLevel="0" max="15847" min="15847" style="129" width="6.57"/>
    <col collapsed="false" customWidth="true" hidden="true" outlineLevel="0" max="15851" min="15848" style="129" width="11.23"/>
    <col collapsed="false" customWidth="true" hidden="false" outlineLevel="0" max="15852" min="15852" style="129" width="6.29"/>
    <col collapsed="false" customWidth="true" hidden="false" outlineLevel="0" max="15853" min="15853" style="129" width="7.29"/>
    <col collapsed="false" customWidth="false" hidden="false" outlineLevel="0" max="16001" min="15854" style="129" width="8"/>
    <col collapsed="false" customWidth="true" hidden="false" outlineLevel="0" max="16002" min="16002" style="129" width="23.29"/>
    <col collapsed="false" customWidth="true" hidden="false" outlineLevel="0" max="16003" min="16003" style="129" width="7.71"/>
    <col collapsed="false" customWidth="true" hidden="false" outlineLevel="0" max="16004" min="16004" style="129" width="2.57"/>
    <col collapsed="false" customWidth="true" hidden="false" outlineLevel="0" max="16005" min="16005" style="129" width="8.71"/>
    <col collapsed="false" customWidth="true" hidden="false" outlineLevel="0" max="16006" min="16006" style="129" width="7.57"/>
    <col collapsed="false" customWidth="true" hidden="true" outlineLevel="0" max="16010" min="16007" style="129" width="11.23"/>
    <col collapsed="false" customWidth="true" hidden="false" outlineLevel="0" max="16011" min="16011" style="129" width="8.43"/>
    <col collapsed="false" customWidth="true" hidden="false" outlineLevel="0" max="16012" min="16012" style="129" width="7.57"/>
    <col collapsed="false" customWidth="true" hidden="false" outlineLevel="0" max="16013" min="16013" style="129" width="8.71"/>
    <col collapsed="false" customWidth="true" hidden="false" outlineLevel="0" max="16014" min="16014" style="129" width="7.57"/>
    <col collapsed="false" customWidth="true" hidden="true" outlineLevel="0" max="16018" min="16015" style="129" width="11.23"/>
    <col collapsed="false" customWidth="true" hidden="false" outlineLevel="0" max="16019" min="16019" style="129" width="8.43"/>
    <col collapsed="false" customWidth="true" hidden="false" outlineLevel="0" max="16020" min="16020" style="129" width="7.57"/>
    <col collapsed="false" customWidth="true" hidden="false" outlineLevel="0" max="16021" min="16021" style="129" width="8.71"/>
    <col collapsed="false" customWidth="true" hidden="false" outlineLevel="0" max="16022" min="16022" style="129" width="7.57"/>
    <col collapsed="false" customWidth="true" hidden="true" outlineLevel="0" max="16026" min="16023" style="129" width="11.23"/>
    <col collapsed="false" customWidth="true" hidden="false" outlineLevel="0" max="16027" min="16027" style="129" width="7.57"/>
    <col collapsed="false" customWidth="true" hidden="false" outlineLevel="0" max="16028" min="16028" style="129" width="7.43"/>
    <col collapsed="false" customWidth="true" hidden="false" outlineLevel="0" max="16029" min="16029" style="129" width="8.71"/>
    <col collapsed="false" customWidth="true" hidden="false" outlineLevel="0" max="16030" min="16030" style="129" width="7.57"/>
    <col collapsed="false" customWidth="true" hidden="true" outlineLevel="0" max="16034" min="16031" style="129" width="11.23"/>
    <col collapsed="false" customWidth="true" hidden="false" outlineLevel="0" max="16036" min="16035" style="129" width="7.57"/>
    <col collapsed="false" customWidth="true" hidden="true" outlineLevel="0" max="16048" min="16037" style="129" width="11.23"/>
    <col collapsed="false" customWidth="true" hidden="false" outlineLevel="0" max="16049" min="16049" style="129" width="8.71"/>
    <col collapsed="false" customWidth="true" hidden="false" outlineLevel="0" max="16050" min="16050" style="129" width="7.57"/>
    <col collapsed="false" customWidth="true" hidden="true" outlineLevel="0" max="16054" min="16051" style="129" width="11.23"/>
    <col collapsed="false" customWidth="true" hidden="false" outlineLevel="0" max="16056" min="16055" style="129" width="7.57"/>
    <col collapsed="false" customWidth="true" hidden="false" outlineLevel="0" max="16057" min="16057" style="129" width="8.71"/>
    <col collapsed="false" customWidth="true" hidden="false" outlineLevel="0" max="16058" min="16058" style="129" width="7.57"/>
    <col collapsed="false" customWidth="true" hidden="true" outlineLevel="0" max="16062" min="16059" style="129" width="11.23"/>
    <col collapsed="false" customWidth="true" hidden="false" outlineLevel="0" max="16064" min="16063" style="129" width="7.57"/>
    <col collapsed="false" customWidth="true" hidden="false" outlineLevel="0" max="16065" min="16065" style="129" width="0.71"/>
    <col collapsed="false" customWidth="true" hidden="false" outlineLevel="0" max="16066" min="16066" style="129" width="23.43"/>
    <col collapsed="false" customWidth="true" hidden="false" outlineLevel="0" max="16067" min="16067" style="129" width="7.71"/>
    <col collapsed="false" customWidth="true" hidden="false" outlineLevel="0" max="16068" min="16068" style="129" width="12.43"/>
    <col collapsed="false" customWidth="true" hidden="false" outlineLevel="0" max="16075" min="16069" style="129" width="9.71"/>
    <col collapsed="false" customWidth="true" hidden="false" outlineLevel="0" max="16076" min="16076" style="129" width="11.29"/>
    <col collapsed="false" customWidth="true" hidden="false" outlineLevel="0" max="16077" min="16077" style="129" width="8.71"/>
    <col collapsed="false" customWidth="true" hidden="false" outlineLevel="0" max="16078" min="16078" style="129" width="12.71"/>
    <col collapsed="false" customWidth="true" hidden="false" outlineLevel="0" max="16079" min="16079" style="129" width="0.57"/>
    <col collapsed="false" customWidth="true" hidden="false" outlineLevel="0" max="16080" min="16080" style="129" width="8.71"/>
    <col collapsed="false" customWidth="true" hidden="false" outlineLevel="0" max="16081" min="16081" style="129" width="6.57"/>
    <col collapsed="false" customWidth="true" hidden="true" outlineLevel="0" max="16082" min="16082" style="129" width="11.23"/>
    <col collapsed="false" customWidth="true" hidden="false" outlineLevel="0" max="16084" min="16083" style="129" width="7.57"/>
    <col collapsed="false" customWidth="true" hidden="false" outlineLevel="0" max="16085" min="16085" style="129" width="1.29"/>
    <col collapsed="false" customWidth="true" hidden="false" outlineLevel="0" max="16086" min="16086" style="129" width="9.57"/>
    <col collapsed="false" customWidth="true" hidden="false" outlineLevel="0" max="16087" min="16087" style="129" width="6.57"/>
    <col collapsed="false" customWidth="true" hidden="true" outlineLevel="0" max="16091" min="16088" style="129" width="11.23"/>
    <col collapsed="false" customWidth="true" hidden="false" outlineLevel="0" max="16092" min="16092" style="129" width="6.29"/>
    <col collapsed="false" customWidth="true" hidden="false" outlineLevel="0" max="16093" min="16093" style="129" width="7.29"/>
    <col collapsed="false" customWidth="true" hidden="false" outlineLevel="0" max="16094" min="16094" style="129" width="8.71"/>
    <col collapsed="false" customWidth="true" hidden="false" outlineLevel="0" max="16095" min="16095" style="129" width="6.57"/>
    <col collapsed="false" customWidth="true" hidden="true" outlineLevel="0" max="16099" min="16096" style="129" width="11.23"/>
    <col collapsed="false" customWidth="true" hidden="false" outlineLevel="0" max="16100" min="16100" style="129" width="6.29"/>
    <col collapsed="false" customWidth="true" hidden="false" outlineLevel="0" max="16101" min="16101" style="129" width="7.29"/>
    <col collapsed="false" customWidth="true" hidden="false" outlineLevel="0" max="16102" min="16102" style="129" width="8.71"/>
    <col collapsed="false" customWidth="true" hidden="false" outlineLevel="0" max="16103" min="16103" style="129" width="6.57"/>
    <col collapsed="false" customWidth="true" hidden="true" outlineLevel="0" max="16107" min="16104" style="129" width="11.23"/>
    <col collapsed="false" customWidth="true" hidden="false" outlineLevel="0" max="16108" min="16108" style="129" width="6.29"/>
    <col collapsed="false" customWidth="true" hidden="false" outlineLevel="0" max="16109" min="16109" style="129" width="7.29"/>
    <col collapsed="false" customWidth="false" hidden="false" outlineLevel="0" max="16384" min="16110" style="129" width="8"/>
  </cols>
  <sheetData>
    <row r="1" customFormat="false" ht="0.75" hidden="false" customHeight="true" outlineLevel="0" collapsed="false"/>
    <row r="2" s="139" customFormat="true" ht="19.5" hidden="false" customHeight="true" outlineLevel="0" collapsed="false">
      <c r="A2" s="131"/>
      <c r="B2" s="132"/>
      <c r="C2" s="133" t="s">
        <v>36</v>
      </c>
      <c r="D2" s="133"/>
      <c r="E2" s="133"/>
      <c r="F2" s="133"/>
      <c r="G2" s="133"/>
      <c r="H2" s="134"/>
      <c r="I2" s="134"/>
      <c r="J2" s="134"/>
      <c r="K2" s="135" t="n">
        <v>44560</v>
      </c>
      <c r="L2" s="135"/>
      <c r="M2" s="136"/>
      <c r="N2" s="136"/>
      <c r="O2" s="136"/>
      <c r="P2" s="131"/>
      <c r="Q2" s="131"/>
      <c r="R2" s="131"/>
      <c r="S2" s="131"/>
      <c r="T2" s="131"/>
      <c r="U2" s="131"/>
      <c r="V2" s="131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1"/>
      <c r="AH2" s="136"/>
      <c r="AI2" s="137"/>
      <c r="AJ2" s="131"/>
      <c r="AK2" s="131"/>
      <c r="AL2" s="136"/>
      <c r="AM2" s="131"/>
      <c r="AN2" s="131"/>
      <c r="AO2" s="131"/>
      <c r="AP2" s="131"/>
      <c r="AQ2" s="131"/>
      <c r="AR2" s="131"/>
      <c r="AS2" s="138"/>
      <c r="AT2" s="138"/>
      <c r="AU2" s="138"/>
      <c r="AV2" s="131"/>
      <c r="AW2" s="131"/>
    </row>
    <row r="3" s="139" customFormat="true" ht="21.75" hidden="false" customHeight="true" outlineLevel="0" collapsed="false">
      <c r="A3" s="131"/>
      <c r="B3" s="132"/>
      <c r="C3" s="133" t="str">
        <f aca="false">'Situation Interne Intermédiaire'!B2</f>
        <v>SDP</v>
      </c>
      <c r="D3" s="133"/>
      <c r="E3" s="133"/>
      <c r="F3" s="133"/>
      <c r="G3" s="133"/>
      <c r="H3" s="134"/>
      <c r="I3" s="134"/>
      <c r="J3" s="134"/>
      <c r="K3" s="140"/>
      <c r="L3" s="140"/>
      <c r="M3" s="136"/>
      <c r="N3" s="136"/>
      <c r="O3" s="136"/>
      <c r="P3" s="131"/>
      <c r="Q3" s="131"/>
      <c r="R3" s="131"/>
      <c r="S3" s="131"/>
      <c r="T3" s="131"/>
      <c r="U3" s="131"/>
      <c r="V3" s="131"/>
      <c r="W3" s="136"/>
      <c r="X3" s="136"/>
      <c r="Y3" s="136"/>
      <c r="Z3" s="141"/>
      <c r="AA3" s="141"/>
      <c r="AB3" s="141"/>
      <c r="AC3" s="142"/>
      <c r="AD3" s="142"/>
      <c r="AE3" s="142"/>
      <c r="AF3" s="142"/>
      <c r="AG3" s="142"/>
      <c r="AH3" s="142"/>
      <c r="AI3" s="137"/>
      <c r="AJ3" s="131"/>
      <c r="AK3" s="131"/>
      <c r="AL3" s="136"/>
      <c r="AM3" s="131"/>
      <c r="AN3" s="131"/>
      <c r="AO3" s="131"/>
      <c r="AP3" s="131"/>
      <c r="AQ3" s="131"/>
      <c r="AR3" s="131"/>
      <c r="AS3" s="143"/>
      <c r="AT3" s="143"/>
      <c r="AU3" s="143"/>
      <c r="AV3" s="131"/>
      <c r="AW3" s="131"/>
    </row>
    <row r="4" s="139" customFormat="true" ht="13.5" hidden="false" customHeight="true" outlineLevel="0" collapsed="false">
      <c r="A4" s="144" t="s">
        <v>37</v>
      </c>
      <c r="B4" s="132"/>
      <c r="C4" s="133" t="str">
        <f aca="false">'Situation Interne Intermédiaire'!B3</f>
        <v>BILAN 31/12/2025</v>
      </c>
      <c r="D4" s="133"/>
      <c r="E4" s="133"/>
      <c r="F4" s="133"/>
      <c r="G4" s="133"/>
      <c r="H4" s="134"/>
      <c r="I4" s="134"/>
      <c r="J4" s="134"/>
      <c r="K4" s="140"/>
      <c r="L4" s="140"/>
      <c r="M4" s="136"/>
      <c r="N4" s="136"/>
      <c r="O4" s="136"/>
      <c r="Q4" s="145" t="s">
        <v>38</v>
      </c>
      <c r="R4" s="131"/>
      <c r="S4" s="131"/>
      <c r="T4" s="131"/>
      <c r="U4" s="131"/>
      <c r="V4" s="131"/>
      <c r="X4" s="136"/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37"/>
      <c r="AJ4" s="131"/>
      <c r="AK4" s="131"/>
      <c r="AL4" s="136"/>
      <c r="AM4" s="131"/>
      <c r="AN4" s="131"/>
      <c r="AO4" s="131"/>
      <c r="AP4" s="131"/>
      <c r="AQ4" s="131"/>
      <c r="AR4" s="131"/>
      <c r="AS4" s="143"/>
      <c r="AT4" s="143"/>
      <c r="AU4" s="143"/>
      <c r="AV4" s="131"/>
      <c r="AW4" s="131"/>
    </row>
    <row r="5" s="152" customFormat="true" ht="12" hidden="false" customHeight="true" outlineLevel="0" collapsed="false">
      <c r="A5" s="146"/>
      <c r="B5" s="147"/>
      <c r="C5" s="148"/>
      <c r="D5" s="149"/>
      <c r="E5" s="148"/>
      <c r="F5" s="150"/>
      <c r="G5" s="151"/>
      <c r="H5" s="151"/>
      <c r="I5" s="149"/>
      <c r="J5" s="150"/>
      <c r="K5" s="150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 t="n">
        <v>0</v>
      </c>
      <c r="AI5" s="148"/>
      <c r="AJ5" s="149"/>
      <c r="AK5" s="148"/>
      <c r="AL5" s="150"/>
      <c r="AM5" s="151"/>
      <c r="AN5" s="151"/>
      <c r="AO5" s="151"/>
      <c r="AP5" s="151"/>
      <c r="AQ5" s="151"/>
      <c r="AR5" s="151"/>
      <c r="AS5" s="148"/>
      <c r="AT5" s="148"/>
      <c r="AU5" s="148"/>
      <c r="AV5" s="148"/>
      <c r="AW5" s="148"/>
    </row>
    <row r="6" customFormat="false" ht="12" hidden="false" customHeight="true" outlineLevel="0" collapsed="false">
      <c r="A6" s="153" t="s">
        <v>39</v>
      </c>
      <c r="B6" s="154"/>
      <c r="C6" s="155" t="s">
        <v>40</v>
      </c>
      <c r="D6" s="155"/>
      <c r="E6" s="155"/>
      <c r="F6" s="155"/>
      <c r="G6" s="155"/>
      <c r="H6" s="156" t="s">
        <v>41</v>
      </c>
      <c r="I6" s="156"/>
      <c r="J6" s="156"/>
      <c r="K6" s="156"/>
      <c r="L6" s="156"/>
      <c r="M6" s="156" t="s">
        <v>42</v>
      </c>
      <c r="N6" s="156"/>
      <c r="O6" s="156"/>
      <c r="P6" s="156"/>
      <c r="Q6" s="156"/>
      <c r="R6" s="157" t="s">
        <v>43</v>
      </c>
      <c r="S6" s="157"/>
      <c r="T6" s="157"/>
      <c r="U6" s="157"/>
      <c r="V6" s="157"/>
      <c r="W6" s="158" t="s">
        <v>44</v>
      </c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6" t="s">
        <v>7</v>
      </c>
      <c r="AJ6" s="156"/>
      <c r="AK6" s="156"/>
      <c r="AL6" s="156"/>
      <c r="AM6" s="156"/>
      <c r="AN6" s="159" t="str">
        <f aca="false">C4</f>
        <v>BILAN 31/12/2025</v>
      </c>
      <c r="AO6" s="159"/>
      <c r="AP6" s="159"/>
      <c r="AQ6" s="159"/>
      <c r="AR6" s="159"/>
      <c r="AS6" s="160" t="s">
        <v>45</v>
      </c>
      <c r="AT6" s="160"/>
      <c r="AU6" s="160"/>
      <c r="AV6" s="160"/>
      <c r="AW6" s="160"/>
    </row>
    <row r="7" customFormat="false" ht="12" hidden="false" customHeight="true" outlineLevel="0" collapsed="false">
      <c r="A7" s="153"/>
      <c r="B7" s="161"/>
      <c r="C7" s="155"/>
      <c r="D7" s="155"/>
      <c r="E7" s="155"/>
      <c r="F7" s="155"/>
      <c r="G7" s="155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7"/>
      <c r="S7" s="157"/>
      <c r="T7" s="157"/>
      <c r="U7" s="157"/>
      <c r="V7" s="157"/>
      <c r="W7" s="158"/>
      <c r="X7" s="158"/>
      <c r="Y7" s="158"/>
      <c r="Z7" s="158"/>
      <c r="AA7" s="158"/>
      <c r="AB7" s="158"/>
      <c r="AC7" s="158"/>
      <c r="AD7" s="158"/>
      <c r="AE7" s="158"/>
      <c r="AF7" s="158"/>
      <c r="AG7" s="158"/>
      <c r="AH7" s="158"/>
      <c r="AI7" s="156"/>
      <c r="AJ7" s="156"/>
      <c r="AK7" s="156"/>
      <c r="AL7" s="156"/>
      <c r="AM7" s="156"/>
      <c r="AN7" s="159"/>
      <c r="AO7" s="159"/>
      <c r="AP7" s="159"/>
      <c r="AQ7" s="159"/>
      <c r="AR7" s="159"/>
      <c r="AS7" s="160"/>
      <c r="AT7" s="160"/>
      <c r="AU7" s="160"/>
      <c r="AV7" s="160"/>
      <c r="AW7" s="160"/>
    </row>
    <row r="8" customFormat="false" ht="22.5" hidden="false" customHeight="true" outlineLevel="0" collapsed="false">
      <c r="A8" s="162"/>
      <c r="B8" s="163" t="s">
        <v>46</v>
      </c>
      <c r="C8" s="155"/>
      <c r="D8" s="155"/>
      <c r="E8" s="155"/>
      <c r="F8" s="155"/>
      <c r="G8" s="155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7"/>
      <c r="S8" s="157"/>
      <c r="T8" s="157"/>
      <c r="U8" s="157"/>
      <c r="V8" s="157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56"/>
      <c r="AJ8" s="156"/>
      <c r="AK8" s="156"/>
      <c r="AL8" s="156"/>
      <c r="AM8" s="156"/>
      <c r="AN8" s="159"/>
      <c r="AO8" s="159"/>
      <c r="AP8" s="159"/>
      <c r="AQ8" s="159"/>
      <c r="AR8" s="159"/>
      <c r="AS8" s="160"/>
      <c r="AT8" s="160"/>
      <c r="AU8" s="160"/>
      <c r="AV8" s="160"/>
      <c r="AW8" s="160"/>
    </row>
    <row r="9" customFormat="false" ht="12" hidden="false" customHeight="true" outlineLevel="0" collapsed="false">
      <c r="A9" s="162"/>
      <c r="B9" s="163" t="s">
        <v>47</v>
      </c>
      <c r="C9" s="164" t="s">
        <v>48</v>
      </c>
      <c r="D9" s="165" t="s">
        <v>49</v>
      </c>
      <c r="E9" s="165" t="s">
        <v>50</v>
      </c>
      <c r="F9" s="165" t="s">
        <v>51</v>
      </c>
      <c r="G9" s="166" t="s">
        <v>52</v>
      </c>
      <c r="H9" s="164" t="s">
        <v>48</v>
      </c>
      <c r="I9" s="165" t="s">
        <v>49</v>
      </c>
      <c r="J9" s="165" t="s">
        <v>50</v>
      </c>
      <c r="K9" s="165" t="s">
        <v>51</v>
      </c>
      <c r="L9" s="167" t="s">
        <v>52</v>
      </c>
      <c r="M9" s="164" t="s">
        <v>48</v>
      </c>
      <c r="N9" s="165" t="s">
        <v>49</v>
      </c>
      <c r="O9" s="165" t="s">
        <v>50</v>
      </c>
      <c r="P9" s="165" t="s">
        <v>51</v>
      </c>
      <c r="Q9" s="166" t="s">
        <v>52</v>
      </c>
      <c r="R9" s="164" t="s">
        <v>48</v>
      </c>
      <c r="S9" s="165" t="s">
        <v>49</v>
      </c>
      <c r="T9" s="165" t="s">
        <v>50</v>
      </c>
      <c r="U9" s="165" t="s">
        <v>51</v>
      </c>
      <c r="V9" s="166" t="s">
        <v>52</v>
      </c>
      <c r="W9" s="168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70"/>
      <c r="AI9" s="164" t="s">
        <v>48</v>
      </c>
      <c r="AJ9" s="165" t="s">
        <v>49</v>
      </c>
      <c r="AK9" s="165" t="s">
        <v>50</v>
      </c>
      <c r="AL9" s="165" t="s">
        <v>51</v>
      </c>
      <c r="AM9" s="166" t="s">
        <v>52</v>
      </c>
      <c r="AN9" s="164" t="s">
        <v>48</v>
      </c>
      <c r="AO9" s="171" t="s">
        <v>49</v>
      </c>
      <c r="AP9" s="165" t="s">
        <v>50</v>
      </c>
      <c r="AQ9" s="165" t="s">
        <v>51</v>
      </c>
      <c r="AR9" s="166" t="s">
        <v>52</v>
      </c>
      <c r="AS9" s="164" t="s">
        <v>48</v>
      </c>
      <c r="AT9" s="165" t="s">
        <v>49</v>
      </c>
      <c r="AU9" s="165" t="s">
        <v>50</v>
      </c>
      <c r="AV9" s="165" t="s">
        <v>51</v>
      </c>
      <c r="AW9" s="166" t="s">
        <v>52</v>
      </c>
    </row>
    <row r="10" customFormat="false" ht="12" hidden="false" customHeight="true" outlineLevel="0" collapsed="false">
      <c r="A10" s="162"/>
      <c r="B10" s="163" t="s">
        <v>53</v>
      </c>
      <c r="C10" s="164"/>
      <c r="D10" s="165"/>
      <c r="E10" s="165"/>
      <c r="F10" s="165"/>
      <c r="G10" s="166"/>
      <c r="H10" s="164"/>
      <c r="I10" s="165"/>
      <c r="J10" s="165"/>
      <c r="K10" s="165"/>
      <c r="L10" s="167"/>
      <c r="M10" s="164"/>
      <c r="N10" s="165"/>
      <c r="O10" s="165"/>
      <c r="P10" s="165"/>
      <c r="Q10" s="166"/>
      <c r="R10" s="164"/>
      <c r="S10" s="165"/>
      <c r="T10" s="165"/>
      <c r="U10" s="165"/>
      <c r="V10" s="166"/>
      <c r="W10" s="172" t="n">
        <v>44196</v>
      </c>
      <c r="X10" s="173" t="n">
        <f aca="false">W10+31</f>
        <v>44227</v>
      </c>
      <c r="Y10" s="173" t="n">
        <f aca="false">X10+31</f>
        <v>44258</v>
      </c>
      <c r="Z10" s="173" t="n">
        <f aca="false">Y10+31</f>
        <v>44289</v>
      </c>
      <c r="AA10" s="173" t="n">
        <f aca="false">Z10+31</f>
        <v>44320</v>
      </c>
      <c r="AB10" s="173" t="n">
        <f aca="false">AA10+31</f>
        <v>44351</v>
      </c>
      <c r="AC10" s="173" t="n">
        <f aca="false">AB10+31</f>
        <v>44382</v>
      </c>
      <c r="AD10" s="173" t="n">
        <f aca="false">AC10+31</f>
        <v>44413</v>
      </c>
      <c r="AE10" s="173" t="n">
        <f aca="false">AD10+31</f>
        <v>44444</v>
      </c>
      <c r="AF10" s="173" t="n">
        <f aca="false">AE10+31</f>
        <v>44475</v>
      </c>
      <c r="AG10" s="173" t="n">
        <f aca="false">AF10+31</f>
        <v>44506</v>
      </c>
      <c r="AH10" s="173" t="n">
        <f aca="false">AG10+31</f>
        <v>44537</v>
      </c>
      <c r="AI10" s="164"/>
      <c r="AJ10" s="165"/>
      <c r="AK10" s="165"/>
      <c r="AL10" s="165"/>
      <c r="AM10" s="166"/>
      <c r="AN10" s="164"/>
      <c r="AO10" s="171"/>
      <c r="AP10" s="165"/>
      <c r="AQ10" s="165"/>
      <c r="AR10" s="166"/>
      <c r="AS10" s="164"/>
      <c r="AT10" s="165"/>
      <c r="AU10" s="165"/>
      <c r="AV10" s="165"/>
      <c r="AW10" s="166"/>
    </row>
    <row r="11" customFormat="false" ht="12" hidden="false" customHeight="true" outlineLevel="0" collapsed="false">
      <c r="A11" s="174"/>
      <c r="B11" s="163" t="s">
        <v>54</v>
      </c>
      <c r="C11" s="164"/>
      <c r="D11" s="165"/>
      <c r="E11" s="175" t="n">
        <v>0.2</v>
      </c>
      <c r="F11" s="165"/>
      <c r="G11" s="166"/>
      <c r="H11" s="164"/>
      <c r="I11" s="165"/>
      <c r="J11" s="175" t="n">
        <v>0.2</v>
      </c>
      <c r="K11" s="165"/>
      <c r="L11" s="167"/>
      <c r="M11" s="164"/>
      <c r="N11" s="165"/>
      <c r="O11" s="175" t="n">
        <v>0.2</v>
      </c>
      <c r="P11" s="165"/>
      <c r="Q11" s="166"/>
      <c r="R11" s="164"/>
      <c r="S11" s="165"/>
      <c r="T11" s="175" t="n">
        <v>0.2</v>
      </c>
      <c r="U11" s="165"/>
      <c r="V11" s="166"/>
      <c r="W11" s="172"/>
      <c r="X11" s="173"/>
      <c r="Y11" s="176"/>
      <c r="Z11" s="176"/>
      <c r="AA11" s="176"/>
      <c r="AB11" s="176"/>
      <c r="AC11" s="176"/>
      <c r="AD11" s="176"/>
      <c r="AE11" s="176"/>
      <c r="AF11" s="176"/>
      <c r="AG11" s="176"/>
      <c r="AH11" s="177"/>
      <c r="AI11" s="164"/>
      <c r="AJ11" s="165"/>
      <c r="AK11" s="175" t="n">
        <v>0.2</v>
      </c>
      <c r="AL11" s="165"/>
      <c r="AM11" s="166"/>
      <c r="AN11" s="164"/>
      <c r="AO11" s="171"/>
      <c r="AP11" s="175" t="n">
        <v>0.2</v>
      </c>
      <c r="AQ11" s="165"/>
      <c r="AR11" s="166"/>
      <c r="AS11" s="164"/>
      <c r="AT11" s="165"/>
      <c r="AU11" s="175" t="n">
        <v>0.2</v>
      </c>
      <c r="AV11" s="165"/>
      <c r="AW11" s="166"/>
    </row>
    <row r="12" customFormat="false" ht="12" hidden="false" customHeight="true" outlineLevel="0" collapsed="false">
      <c r="A12" s="178"/>
      <c r="B12" s="179"/>
      <c r="C12" s="180" t="s">
        <v>55</v>
      </c>
      <c r="D12" s="181" t="s">
        <v>56</v>
      </c>
      <c r="E12" s="182"/>
      <c r="F12" s="181" t="s">
        <v>57</v>
      </c>
      <c r="G12" s="183" t="s">
        <v>58</v>
      </c>
      <c r="H12" s="184" t="s">
        <v>59</v>
      </c>
      <c r="I12" s="181" t="s">
        <v>60</v>
      </c>
      <c r="J12" s="182"/>
      <c r="K12" s="181" t="s">
        <v>61</v>
      </c>
      <c r="L12" s="185" t="s">
        <v>62</v>
      </c>
      <c r="M12" s="186" t="s">
        <v>63</v>
      </c>
      <c r="N12" s="181" t="s">
        <v>64</v>
      </c>
      <c r="O12" s="182"/>
      <c r="P12" s="181" t="s">
        <v>65</v>
      </c>
      <c r="Q12" s="187" t="s">
        <v>66</v>
      </c>
      <c r="R12" s="186" t="s">
        <v>63</v>
      </c>
      <c r="S12" s="181" t="s">
        <v>64</v>
      </c>
      <c r="T12" s="182"/>
      <c r="U12" s="181" t="s">
        <v>65</v>
      </c>
      <c r="V12" s="187" t="s">
        <v>66</v>
      </c>
      <c r="W12" s="188"/>
      <c r="X12" s="189"/>
      <c r="Y12" s="189"/>
      <c r="Z12" s="189"/>
      <c r="AA12" s="189"/>
      <c r="AB12" s="189"/>
      <c r="AC12" s="189"/>
      <c r="AD12" s="189"/>
      <c r="AE12" s="189"/>
      <c r="AF12" s="189"/>
      <c r="AG12" s="189"/>
      <c r="AH12" s="190"/>
      <c r="AI12" s="180"/>
      <c r="AJ12" s="181"/>
      <c r="AK12" s="182"/>
      <c r="AL12" s="181" t="s">
        <v>57</v>
      </c>
      <c r="AM12" s="183" t="s">
        <v>58</v>
      </c>
      <c r="AN12" s="180" t="s">
        <v>67</v>
      </c>
      <c r="AO12" s="184" t="s">
        <v>68</v>
      </c>
      <c r="AP12" s="182"/>
      <c r="AQ12" s="181" t="s">
        <v>69</v>
      </c>
      <c r="AR12" s="183" t="s">
        <v>70</v>
      </c>
      <c r="AS12" s="191" t="s">
        <v>71</v>
      </c>
      <c r="AT12" s="192" t="s">
        <v>72</v>
      </c>
      <c r="AU12" s="182"/>
      <c r="AV12" s="193" t="s">
        <v>73</v>
      </c>
      <c r="AW12" s="194" t="s">
        <v>74</v>
      </c>
    </row>
    <row r="13" s="210" customFormat="true" ht="12.65" hidden="false" customHeight="false" outlineLevel="0" collapsed="false">
      <c r="A13" s="195" t="s">
        <v>75</v>
      </c>
      <c r="B13" s="196"/>
      <c r="C13" s="197"/>
      <c r="D13" s="198"/>
      <c r="E13" s="198"/>
      <c r="F13" s="198"/>
      <c r="G13" s="199"/>
      <c r="H13" s="197"/>
      <c r="I13" s="198"/>
      <c r="J13" s="198"/>
      <c r="K13" s="198"/>
      <c r="L13" s="199"/>
      <c r="M13" s="200"/>
      <c r="N13" s="198"/>
      <c r="O13" s="198"/>
      <c r="P13" s="198"/>
      <c r="Q13" s="201"/>
      <c r="R13" s="202"/>
      <c r="S13" s="203"/>
      <c r="T13" s="203"/>
      <c r="U13" s="203"/>
      <c r="V13" s="204"/>
      <c r="W13" s="197"/>
      <c r="X13" s="200"/>
      <c r="Y13" s="200"/>
      <c r="Z13" s="200"/>
      <c r="AA13" s="198"/>
      <c r="AB13" s="198"/>
      <c r="AC13" s="198"/>
      <c r="AD13" s="198"/>
      <c r="AE13" s="198"/>
      <c r="AF13" s="198"/>
      <c r="AG13" s="198"/>
      <c r="AH13" s="201"/>
      <c r="AI13" s="197"/>
      <c r="AJ13" s="198"/>
      <c r="AK13" s="198"/>
      <c r="AL13" s="198"/>
      <c r="AM13" s="199"/>
      <c r="AN13" s="197"/>
      <c r="AO13" s="200"/>
      <c r="AP13" s="198"/>
      <c r="AQ13" s="198"/>
      <c r="AR13" s="205"/>
      <c r="AS13" s="206"/>
      <c r="AT13" s="207"/>
      <c r="AU13" s="208"/>
      <c r="AV13" s="208"/>
      <c r="AW13" s="209"/>
    </row>
    <row r="14" customFormat="false" ht="11.25" hidden="false" customHeight="true" outlineLevel="0" collapsed="false">
      <c r="A14" s="211" t="s">
        <v>76</v>
      </c>
      <c r="B14" s="212" t="s">
        <v>46</v>
      </c>
      <c r="C14" s="213" t="n">
        <v>100000</v>
      </c>
      <c r="D14" s="214" t="n">
        <v>24000</v>
      </c>
      <c r="E14" s="215" t="n">
        <f aca="false">-C14*E$11</f>
        <v>-20000</v>
      </c>
      <c r="F14" s="216" t="n">
        <f aca="false">SUM(D14:E14)</f>
        <v>4000</v>
      </c>
      <c r="G14" s="217" t="n">
        <f aca="false">IF(C14=0,0,F14/C14)</f>
        <v>0.04</v>
      </c>
      <c r="H14" s="218" t="n">
        <v>0</v>
      </c>
      <c r="I14" s="219" t="n">
        <v>0</v>
      </c>
      <c r="J14" s="215" t="n">
        <f aca="false">-H14*J$11</f>
        <v>-0</v>
      </c>
      <c r="K14" s="216" t="n">
        <f aca="false">SUM(I14:J14)</f>
        <v>0</v>
      </c>
      <c r="L14" s="217" t="n">
        <f aca="false">IF(H14=0,0,K14/H14)</f>
        <v>0</v>
      </c>
      <c r="M14" s="218" t="n">
        <f aca="false">+H14+SUMIF(W$10:AH$10,"&lt;="&amp;K$2,W14:AH14)</f>
        <v>0</v>
      </c>
      <c r="N14" s="219" t="n">
        <f aca="false">I14+AO14</f>
        <v>0</v>
      </c>
      <c r="O14" s="215" t="n">
        <f aca="false">-$M14*O$11</f>
        <v>0</v>
      </c>
      <c r="P14" s="216" t="n">
        <f aca="false">SUM(N14:O14)</f>
        <v>0</v>
      </c>
      <c r="Q14" s="217" t="n">
        <f aca="false">IF(M14=0,0,P14/M14)</f>
        <v>0</v>
      </c>
      <c r="R14" s="213" t="n">
        <f aca="false">M14-H14</f>
        <v>0</v>
      </c>
      <c r="S14" s="220" t="n">
        <f aca="false">+N14-I14</f>
        <v>0</v>
      </c>
      <c r="T14" s="215" t="n">
        <f aca="false">-$R14*T$11</f>
        <v>-0</v>
      </c>
      <c r="U14" s="216" t="n">
        <f aca="false">SUM(S14:T14)</f>
        <v>0</v>
      </c>
      <c r="V14" s="217" t="n">
        <f aca="false">IF(R14=0,0,U14/R14)</f>
        <v>0</v>
      </c>
      <c r="W14" s="221"/>
      <c r="X14" s="221" t="n">
        <v>0</v>
      </c>
      <c r="Y14" s="221" t="n">
        <v>0</v>
      </c>
      <c r="Z14" s="221" t="n">
        <v>0</v>
      </c>
      <c r="AA14" s="222"/>
      <c r="AB14" s="222"/>
      <c r="AC14" s="222"/>
      <c r="AD14" s="222" t="n">
        <v>0</v>
      </c>
      <c r="AE14" s="222" t="n">
        <v>0</v>
      </c>
      <c r="AF14" s="222" t="n">
        <v>0</v>
      </c>
      <c r="AG14" s="222"/>
      <c r="AH14" s="223"/>
      <c r="AI14" s="213" t="n">
        <v>0</v>
      </c>
      <c r="AJ14" s="219" t="n">
        <v>24000</v>
      </c>
      <c r="AK14" s="215" t="n">
        <f aca="false">-3.919964-4.72</f>
        <v>-8.639964</v>
      </c>
      <c r="AL14" s="216" t="n">
        <v>0</v>
      </c>
      <c r="AM14" s="217" t="n">
        <v>0</v>
      </c>
      <c r="AN14" s="213" t="n">
        <f aca="false">SUM(W14:AH14)</f>
        <v>0</v>
      </c>
      <c r="AO14" s="224" t="n">
        <f aca="false">IF(C14=0,0,((AN14+H14)*(D14/C14))-I14)</f>
        <v>0</v>
      </c>
      <c r="AP14" s="215" t="n">
        <f aca="false">-AN14*AP$11</f>
        <v>0</v>
      </c>
      <c r="AQ14" s="216" t="n">
        <f aca="false">+AO14+AP14</f>
        <v>0</v>
      </c>
      <c r="AR14" s="217" t="n">
        <f aca="false">IF(AN14=0,0,AQ14/AN14)</f>
        <v>0</v>
      </c>
      <c r="AS14" s="213" t="n">
        <f aca="false">C14-H14-AN14</f>
        <v>100000</v>
      </c>
      <c r="AT14" s="219" t="n">
        <f aca="false">+D14-I14-AO14</f>
        <v>24000</v>
      </c>
      <c r="AU14" s="215" t="n">
        <f aca="false">-AS14*AU$11</f>
        <v>-20000</v>
      </c>
      <c r="AV14" s="216" t="n">
        <f aca="false">+AT14+AU14</f>
        <v>4000</v>
      </c>
      <c r="AW14" s="225" t="n">
        <f aca="false">IF(AS14=0,0,AV14/AS14)</f>
        <v>0.04</v>
      </c>
    </row>
    <row r="15" customFormat="false" ht="11.25" hidden="false" customHeight="true" outlineLevel="0" collapsed="false">
      <c r="A15" s="226"/>
      <c r="B15" s="212" t="s">
        <v>46</v>
      </c>
      <c r="C15" s="213"/>
      <c r="D15" s="214"/>
      <c r="E15" s="215" t="n">
        <f aca="false">-C15*E$11</f>
        <v>-0</v>
      </c>
      <c r="F15" s="216" t="n">
        <f aca="false">SUM(D15:E15)</f>
        <v>0</v>
      </c>
      <c r="G15" s="227" t="n">
        <f aca="false">IF(C15=0,0,F15/C15)</f>
        <v>0</v>
      </c>
      <c r="H15" s="218"/>
      <c r="I15" s="219"/>
      <c r="J15" s="215" t="n">
        <f aca="false">-H15*J$11</f>
        <v>-0</v>
      </c>
      <c r="K15" s="216"/>
      <c r="L15" s="217" t="n">
        <f aca="false">IF(H15=0,0,K15/H15)</f>
        <v>0</v>
      </c>
      <c r="M15" s="218" t="n">
        <f aca="false">+H15+SUMIF(W$10:AH$10,"&lt;="&amp;K$2,W15:AH15)</f>
        <v>0</v>
      </c>
      <c r="N15" s="219" t="n">
        <f aca="false">I15+AO15</f>
        <v>0</v>
      </c>
      <c r="O15" s="215" t="n">
        <f aca="false">-$M15*O$11</f>
        <v>-0</v>
      </c>
      <c r="P15" s="216" t="n">
        <f aca="false">SUM(N15:O15)</f>
        <v>0</v>
      </c>
      <c r="Q15" s="217" t="n">
        <f aca="false">IF(M15=0,0,P15/M15)</f>
        <v>0</v>
      </c>
      <c r="R15" s="213" t="n">
        <f aca="false">M15-H15</f>
        <v>0</v>
      </c>
      <c r="S15" s="220" t="n">
        <f aca="false">+N15-I15</f>
        <v>0</v>
      </c>
      <c r="T15" s="215" t="n">
        <f aca="false">-$R15*T$11</f>
        <v>-0</v>
      </c>
      <c r="U15" s="216" t="n">
        <f aca="false">SUM(S15:T15)</f>
        <v>0</v>
      </c>
      <c r="V15" s="217" t="n">
        <f aca="false">IF(R15=0,0,U15/R15)</f>
        <v>0</v>
      </c>
      <c r="W15" s="221"/>
      <c r="X15" s="221"/>
      <c r="Y15" s="221"/>
      <c r="Z15" s="221"/>
      <c r="AA15" s="222"/>
      <c r="AB15" s="222"/>
      <c r="AC15" s="222"/>
      <c r="AD15" s="221"/>
      <c r="AE15" s="221"/>
      <c r="AF15" s="221"/>
      <c r="AG15" s="222"/>
      <c r="AH15" s="223"/>
      <c r="AI15" s="213"/>
      <c r="AJ15" s="219"/>
      <c r="AK15" s="215"/>
      <c r="AL15" s="216"/>
      <c r="AM15" s="217"/>
      <c r="AN15" s="213" t="n">
        <f aca="false">SUM(W15:AH15)</f>
        <v>0</v>
      </c>
      <c r="AO15" s="224" t="n">
        <f aca="false">IF(C15=0,0,((AN15+H15)*(D15/C15))-I15)</f>
        <v>0</v>
      </c>
      <c r="AP15" s="215" t="n">
        <f aca="false">-AN15*AP$11</f>
        <v>-0</v>
      </c>
      <c r="AQ15" s="216" t="n">
        <f aca="false">+AO15+AP15</f>
        <v>0</v>
      </c>
      <c r="AR15" s="217" t="n">
        <f aca="false">IF(AN15=0,0,AQ15/AN15)</f>
        <v>0</v>
      </c>
      <c r="AS15" s="228" t="n">
        <f aca="false">C15-H15-AN15</f>
        <v>0</v>
      </c>
      <c r="AT15" s="229" t="n">
        <f aca="false">+D15-I15-AO15</f>
        <v>0</v>
      </c>
      <c r="AU15" s="230" t="n">
        <f aca="false">-AS15*AU$11</f>
        <v>-0</v>
      </c>
      <c r="AV15" s="216" t="n">
        <f aca="false">+AT15+AU15</f>
        <v>0</v>
      </c>
      <c r="AW15" s="225" t="n">
        <f aca="false">IF(AS15=0,0,AV15/AS15)</f>
        <v>0</v>
      </c>
    </row>
    <row r="16" customFormat="false" ht="11.25" hidden="false" customHeight="true" outlineLevel="0" collapsed="false">
      <c r="A16" s="226" t="s">
        <v>77</v>
      </c>
      <c r="B16" s="212" t="s">
        <v>46</v>
      </c>
      <c r="C16" s="213" t="n">
        <v>882000</v>
      </c>
      <c r="D16" s="214" t="n">
        <v>220500</v>
      </c>
      <c r="E16" s="215" t="n">
        <f aca="false">-C16*E$11</f>
        <v>-176400</v>
      </c>
      <c r="F16" s="216" t="n">
        <f aca="false">SUM(D16:E16)</f>
        <v>44100</v>
      </c>
      <c r="G16" s="217" t="n">
        <f aca="false">IF(C16=0,0,F16/C16)</f>
        <v>0.05</v>
      </c>
      <c r="H16" s="218" t="n">
        <v>308077</v>
      </c>
      <c r="I16" s="219" t="n">
        <v>77000</v>
      </c>
      <c r="J16" s="215" t="n">
        <f aca="false">-H16*J$11</f>
        <v>-61615.4</v>
      </c>
      <c r="K16" s="216" t="n">
        <f aca="false">SUM(I16:J16)</f>
        <v>15384.6</v>
      </c>
      <c r="L16" s="217" t="n">
        <f aca="false">IF(H16=0,0,K16/H16)</f>
        <v>0.0499375156210947</v>
      </c>
      <c r="M16" s="218" t="n">
        <f aca="false">+H16+SUMIF(W$10:AH$10,"&lt;="&amp;K$2,W16:AH16)</f>
        <v>799535</v>
      </c>
      <c r="N16" s="219" t="n">
        <v>77000</v>
      </c>
      <c r="O16" s="215" t="n">
        <f aca="false">-$M16*O$11</f>
        <v>-159907</v>
      </c>
      <c r="P16" s="216" t="n">
        <f aca="false">SUM(N16:O16)</f>
        <v>-82907</v>
      </c>
      <c r="Q16" s="217" t="n">
        <f aca="false">IF(M16=0,0,P16/M16)</f>
        <v>-0.103694022150375</v>
      </c>
      <c r="R16" s="213" t="n">
        <f aca="false">M16-H16</f>
        <v>491458</v>
      </c>
      <c r="S16" s="220" t="n">
        <f aca="false">+N16-I16</f>
        <v>0</v>
      </c>
      <c r="T16" s="215" t="n">
        <f aca="false">-$R16*T$11</f>
        <v>-98291.6</v>
      </c>
      <c r="U16" s="216" t="n">
        <f aca="false">SUM(S16:T16)</f>
        <v>-98291.6</v>
      </c>
      <c r="V16" s="217" t="n">
        <f aca="false">IF(R16=0,0,U16/R16)</f>
        <v>-0.2</v>
      </c>
      <c r="W16" s="221" t="n">
        <v>40954</v>
      </c>
      <c r="X16" s="221" t="n">
        <v>40964</v>
      </c>
      <c r="Y16" s="221" t="n">
        <v>40954</v>
      </c>
      <c r="Z16" s="221" t="n">
        <v>40954</v>
      </c>
      <c r="AA16" s="221" t="n">
        <v>40954</v>
      </c>
      <c r="AB16" s="221" t="n">
        <v>40954</v>
      </c>
      <c r="AC16" s="221" t="n">
        <v>40954</v>
      </c>
      <c r="AD16" s="221" t="n">
        <v>40954</v>
      </c>
      <c r="AE16" s="221" t="n">
        <v>40954</v>
      </c>
      <c r="AF16" s="221" t="n">
        <v>40954</v>
      </c>
      <c r="AG16" s="221" t="n">
        <v>40954</v>
      </c>
      <c r="AH16" s="221" t="n">
        <v>40954</v>
      </c>
      <c r="AI16" s="213"/>
      <c r="AJ16" s="219" t="n">
        <v>135.340223402738</v>
      </c>
      <c r="AK16" s="215" t="n">
        <v>-57.580384</v>
      </c>
      <c r="AL16" s="216" t="n">
        <v>0</v>
      </c>
      <c r="AM16" s="217" t="n">
        <v>0</v>
      </c>
      <c r="AN16" s="213" t="n">
        <f aca="false">SUM(W16:AH16)</f>
        <v>491458</v>
      </c>
      <c r="AO16" s="224" t="n">
        <f aca="false">IF(C16=0,0,((AN16+H16)*(D16/C16))-I16)</f>
        <v>122883.75</v>
      </c>
      <c r="AP16" s="215" t="n">
        <f aca="false">-AN16*AP$11</f>
        <v>-98291.6</v>
      </c>
      <c r="AQ16" s="216" t="n">
        <f aca="false">+AO16+AP16</f>
        <v>24592.15</v>
      </c>
      <c r="AR16" s="217" t="n">
        <f aca="false">IF(AN16=0,0,AQ16/AN16)</f>
        <v>0.0500391691660325</v>
      </c>
      <c r="AS16" s="228" t="n">
        <f aca="false">C16-H16-AN16</f>
        <v>82465</v>
      </c>
      <c r="AT16" s="229" t="n">
        <f aca="false">+D16-I16-AO16</f>
        <v>20616.25</v>
      </c>
      <c r="AU16" s="230" t="n">
        <f aca="false">-AS16*AU$11</f>
        <v>-16493</v>
      </c>
      <c r="AV16" s="216" t="n">
        <f aca="false">+AT16+AU16</f>
        <v>4123.25</v>
      </c>
      <c r="AW16" s="225" t="n">
        <f aca="false">IF(AS16=0,0,AV16/AS16)</f>
        <v>0.05</v>
      </c>
    </row>
    <row r="17" customFormat="false" ht="11.25" hidden="false" customHeight="true" outlineLevel="0" collapsed="false">
      <c r="A17" s="226" t="s">
        <v>78</v>
      </c>
      <c r="B17" s="212" t="s">
        <v>46</v>
      </c>
      <c r="C17" s="213" t="n">
        <v>199470</v>
      </c>
      <c r="D17" s="214" t="n">
        <v>64000</v>
      </c>
      <c r="E17" s="215" t="n">
        <f aca="false">-C17*E$11</f>
        <v>-39894</v>
      </c>
      <c r="F17" s="216" t="n">
        <f aca="false">SUM(D17:E17)</f>
        <v>24106</v>
      </c>
      <c r="G17" s="217" t="n">
        <f aca="false">IF(C17=0,0,F17/C17)</f>
        <v>0.120850253170903</v>
      </c>
      <c r="H17" s="218"/>
      <c r="I17" s="219"/>
      <c r="J17" s="215" t="n">
        <f aca="false">-H17*J$11</f>
        <v>-0</v>
      </c>
      <c r="K17" s="216" t="n">
        <f aca="false">SUM(I17:J17)</f>
        <v>0</v>
      </c>
      <c r="L17" s="217" t="n">
        <f aca="false">IF(H17=0,0,K17/H17)</f>
        <v>0</v>
      </c>
      <c r="M17" s="218" t="n">
        <f aca="false">+H17+SUMIF(W$10:AH$10,"&lt;="&amp;K$2,W17:AH17)</f>
        <v>113982.84</v>
      </c>
      <c r="N17" s="219" t="n">
        <f aca="false">I17+AO17</f>
        <v>36571.4230711385</v>
      </c>
      <c r="O17" s="215" t="n">
        <f aca="false">-$M17*O$11</f>
        <v>-22796.568</v>
      </c>
      <c r="P17" s="216" t="n">
        <f aca="false">SUM(N17:O17)</f>
        <v>13774.8550711385</v>
      </c>
      <c r="Q17" s="217" t="n">
        <f aca="false">IF(M17=0,0,P17/M17)</f>
        <v>0.120850253170903</v>
      </c>
      <c r="R17" s="213" t="n">
        <f aca="false">M17-H17</f>
        <v>113982.84</v>
      </c>
      <c r="S17" s="220" t="n">
        <f aca="false">+N17-I17</f>
        <v>36571.4230711385</v>
      </c>
      <c r="T17" s="215" t="n">
        <f aca="false">-$R17*T$11</f>
        <v>-22796.568</v>
      </c>
      <c r="U17" s="216" t="n">
        <f aca="false">SUM(S17:T17)</f>
        <v>13774.8550711385</v>
      </c>
      <c r="V17" s="217" t="n">
        <f aca="false">IF(R17=0,0,U17/R17)</f>
        <v>0.120850253170903</v>
      </c>
      <c r="W17" s="221" t="n">
        <v>9498.57</v>
      </c>
      <c r="X17" s="221" t="n">
        <v>9498.57</v>
      </c>
      <c r="Y17" s="221" t="n">
        <v>9498.57</v>
      </c>
      <c r="Z17" s="221" t="n">
        <v>9498.57</v>
      </c>
      <c r="AA17" s="221" t="n">
        <v>9498.57</v>
      </c>
      <c r="AB17" s="221" t="n">
        <v>9498.57</v>
      </c>
      <c r="AC17" s="221" t="n">
        <v>9498.57</v>
      </c>
      <c r="AD17" s="221" t="n">
        <v>9498.57</v>
      </c>
      <c r="AE17" s="221" t="n">
        <v>9498.57</v>
      </c>
      <c r="AF17" s="221" t="n">
        <v>9498.57</v>
      </c>
      <c r="AG17" s="221" t="n">
        <v>9498.57</v>
      </c>
      <c r="AH17" s="221" t="n">
        <v>9498.57</v>
      </c>
      <c r="AI17" s="213" t="n">
        <v>0</v>
      </c>
      <c r="AJ17" s="219" t="n">
        <v>258.639374910816</v>
      </c>
      <c r="AK17" s="215" t="n">
        <v>-130.08928</v>
      </c>
      <c r="AL17" s="216" t="n">
        <v>0</v>
      </c>
      <c r="AM17" s="217" t="n">
        <v>0</v>
      </c>
      <c r="AN17" s="213" t="n">
        <f aca="false">SUM(W17:AH17)</f>
        <v>113982.84</v>
      </c>
      <c r="AO17" s="224" t="n">
        <f aca="false">IF(C17=0,0,((AN17+H17)*(D17/C17))-I17)</f>
        <v>36571.4230711385</v>
      </c>
      <c r="AP17" s="215" t="n">
        <f aca="false">-AN17*AP$11</f>
        <v>-22796.568</v>
      </c>
      <c r="AQ17" s="216" t="n">
        <f aca="false">+AO17+AP17</f>
        <v>13774.8550711385</v>
      </c>
      <c r="AR17" s="217" t="n">
        <f aca="false">IF(AN17=0,0,AQ17/AN17)</f>
        <v>0.120850253170903</v>
      </c>
      <c r="AS17" s="228" t="n">
        <f aca="false">C17-H17-AN17</f>
        <v>85487.16</v>
      </c>
      <c r="AT17" s="229" t="n">
        <f aca="false">+D17-I17-AO17</f>
        <v>27428.5769288615</v>
      </c>
      <c r="AU17" s="230" t="n">
        <f aca="false">-AS17*AU$11</f>
        <v>-17097.432</v>
      </c>
      <c r="AV17" s="216" t="n">
        <f aca="false">+AT17+AU17</f>
        <v>10331.1449288615</v>
      </c>
      <c r="AW17" s="225" t="n">
        <f aca="false">IF(AS17=0,0,AV17/AS17)</f>
        <v>0.120850253170903</v>
      </c>
    </row>
    <row r="18" customFormat="false" ht="11.25" hidden="false" customHeight="true" outlineLevel="0" collapsed="false">
      <c r="A18" s="211" t="s">
        <v>79</v>
      </c>
      <c r="B18" s="212" t="s">
        <v>46</v>
      </c>
      <c r="C18" s="213" t="n">
        <v>788406.99</v>
      </c>
      <c r="D18" s="214" t="n">
        <v>205000</v>
      </c>
      <c r="E18" s="215" t="n">
        <f aca="false">-C18*E$11</f>
        <v>-157681.398</v>
      </c>
      <c r="F18" s="216" t="n">
        <f aca="false">SUM(D18:E18)</f>
        <v>47318.602</v>
      </c>
      <c r="G18" s="217" t="n">
        <f aca="false">IF(C18=0,0,F18/C18)</f>
        <v>0.0600179889323406</v>
      </c>
      <c r="H18" s="218"/>
      <c r="I18" s="219"/>
      <c r="J18" s="215" t="n">
        <f aca="false">-H18*J$11</f>
        <v>-0</v>
      </c>
      <c r="K18" s="216" t="n">
        <f aca="false">SUM(I18:J18)</f>
        <v>0</v>
      </c>
      <c r="L18" s="217" t="n">
        <f aca="false">IF(H18=0,0,K18/H18)</f>
        <v>0</v>
      </c>
      <c r="M18" s="218" t="n">
        <f aca="false">+H18+SUMIF(W$10:AH$10,"&lt;="&amp;K$2,W18:AH18)</f>
        <v>179183.405</v>
      </c>
      <c r="N18" s="219" t="n">
        <f aca="false">I18+AO18</f>
        <v>46590.9086181491</v>
      </c>
      <c r="O18" s="215" t="n">
        <f aca="false">-$M18*O$11</f>
        <v>-35836.681</v>
      </c>
      <c r="P18" s="216" t="n">
        <f aca="false">SUM(N18:O18)</f>
        <v>10754.2276181491</v>
      </c>
      <c r="Q18" s="217" t="n">
        <f aca="false">IF(M18=0,0,P18/M18)</f>
        <v>0.0600179889323406</v>
      </c>
      <c r="R18" s="213" t="n">
        <f aca="false">M18-H18</f>
        <v>179183.405</v>
      </c>
      <c r="S18" s="220" t="n">
        <f aca="false">+N18-I18</f>
        <v>46590.9086181491</v>
      </c>
      <c r="T18" s="215" t="n">
        <f aca="false">-$R18*T$11</f>
        <v>-35836.681</v>
      </c>
      <c r="U18" s="216" t="n">
        <f aca="false">SUM(S18:T18)</f>
        <v>10754.2276181491</v>
      </c>
      <c r="V18" s="217" t="n">
        <f aca="false">IF(R18=0,0,U18/R18)</f>
        <v>0.0600179889323406</v>
      </c>
      <c r="W18" s="221"/>
      <c r="X18" s="221"/>
      <c r="Y18" s="221"/>
      <c r="Z18" s="221"/>
      <c r="AA18" s="222"/>
      <c r="AB18" s="222"/>
      <c r="AC18" s="222"/>
      <c r="AD18" s="222" t="n">
        <v>35836.681</v>
      </c>
      <c r="AE18" s="222" t="n">
        <v>35836.681</v>
      </c>
      <c r="AF18" s="222" t="n">
        <v>35836.681</v>
      </c>
      <c r="AG18" s="222" t="n">
        <v>35836.681</v>
      </c>
      <c r="AH18" s="222" t="n">
        <v>35836.681</v>
      </c>
      <c r="AI18" s="213" t="n">
        <v>0</v>
      </c>
      <c r="AJ18" s="219" t="n">
        <v>0</v>
      </c>
      <c r="AK18" s="215" t="n">
        <v>0</v>
      </c>
      <c r="AL18" s="216" t="n">
        <v>0</v>
      </c>
      <c r="AM18" s="217" t="n">
        <v>0</v>
      </c>
      <c r="AN18" s="213" t="n">
        <f aca="false">SUM(W18:AH18)</f>
        <v>179183.405</v>
      </c>
      <c r="AO18" s="224" t="n">
        <f aca="false">IF(C18=0,0,((AN18+H18)*(D18/C18))-I18)</f>
        <v>46590.9086181491</v>
      </c>
      <c r="AP18" s="215" t="n">
        <f aca="false">-AN18*AP$11</f>
        <v>-35836.681</v>
      </c>
      <c r="AQ18" s="216" t="n">
        <f aca="false">+AO18+AP18</f>
        <v>10754.2276181491</v>
      </c>
      <c r="AR18" s="217" t="n">
        <f aca="false">IF(AN18=0,0,AQ18/AN18)</f>
        <v>0.0600179889323406</v>
      </c>
      <c r="AS18" s="228" t="n">
        <f aca="false">C18-H18-AN18</f>
        <v>609223.585</v>
      </c>
      <c r="AT18" s="229" t="n">
        <f aca="false">+D18-I18-AO18</f>
        <v>158409.091381851</v>
      </c>
      <c r="AU18" s="215" t="n">
        <f aca="false">-AS18*AU$11</f>
        <v>-121844.717</v>
      </c>
      <c r="AV18" s="216" t="n">
        <f aca="false">+AT18+AU18</f>
        <v>36564.3743818509</v>
      </c>
      <c r="AW18" s="225" t="n">
        <f aca="false">IF(AS18=0,0,AV18/AS18)</f>
        <v>0.0600179889323406</v>
      </c>
    </row>
    <row r="19" s="210" customFormat="true" ht="11.25" hidden="false" customHeight="true" outlineLevel="0" collapsed="false">
      <c r="A19" s="211" t="s">
        <v>80</v>
      </c>
      <c r="B19" s="212" t="s">
        <v>46</v>
      </c>
      <c r="C19" s="213" t="n">
        <v>120000</v>
      </c>
      <c r="D19" s="214" t="n">
        <v>36000</v>
      </c>
      <c r="E19" s="215" t="n">
        <f aca="false">-C19*E$11</f>
        <v>-24000</v>
      </c>
      <c r="F19" s="216" t="n">
        <f aca="false">SUM(D19:E19)</f>
        <v>12000</v>
      </c>
      <c r="G19" s="217" t="n">
        <f aca="false">IF(C19=0,0,F19/C19)</f>
        <v>0.1</v>
      </c>
      <c r="H19" s="218"/>
      <c r="I19" s="219"/>
      <c r="J19" s="215" t="n">
        <f aca="false">-H19*J$11</f>
        <v>-0</v>
      </c>
      <c r="K19" s="216" t="n">
        <f aca="false">SUM(I19:J19)</f>
        <v>0</v>
      </c>
      <c r="L19" s="217" t="n">
        <f aca="false">IF(H19=0,0,K19/H19)</f>
        <v>0</v>
      </c>
      <c r="M19" s="218" t="n">
        <f aca="false">+H19+SUMIF(W$10:AH$10,"&lt;="&amp;K$2,W19:AH19)</f>
        <v>90000</v>
      </c>
      <c r="N19" s="219" t="n">
        <f aca="false">I19+AO19</f>
        <v>27000</v>
      </c>
      <c r="O19" s="215" t="n">
        <f aca="false">-$M19*O$11</f>
        <v>-18000</v>
      </c>
      <c r="P19" s="216" t="n">
        <f aca="false">SUM(N19:O19)</f>
        <v>9000</v>
      </c>
      <c r="Q19" s="217" t="n">
        <f aca="false">IF(M19=0,0,P19/M19)</f>
        <v>0.1</v>
      </c>
      <c r="R19" s="213" t="n">
        <f aca="false">M19-H19</f>
        <v>90000</v>
      </c>
      <c r="S19" s="220" t="n">
        <f aca="false">+N19-I19</f>
        <v>27000</v>
      </c>
      <c r="T19" s="215" t="n">
        <f aca="false">-$R19*T$11</f>
        <v>-18000</v>
      </c>
      <c r="U19" s="216" t="n">
        <f aca="false">SUM(S19:T19)</f>
        <v>9000</v>
      </c>
      <c r="V19" s="217" t="n">
        <f aca="false">IF(R19=0,0,U19/R19)</f>
        <v>0.1</v>
      </c>
      <c r="W19" s="221" t="n">
        <v>7500</v>
      </c>
      <c r="X19" s="221" t="n">
        <v>7500</v>
      </c>
      <c r="Y19" s="221" t="n">
        <v>7500</v>
      </c>
      <c r="Z19" s="221" t="n">
        <v>7500</v>
      </c>
      <c r="AA19" s="221" t="n">
        <v>7500</v>
      </c>
      <c r="AB19" s="221" t="n">
        <v>7500</v>
      </c>
      <c r="AC19" s="221" t="n">
        <v>7500</v>
      </c>
      <c r="AD19" s="221" t="n">
        <v>7500</v>
      </c>
      <c r="AE19" s="221" t="n">
        <v>7500</v>
      </c>
      <c r="AF19" s="221" t="n">
        <v>7500</v>
      </c>
      <c r="AG19" s="221" t="n">
        <v>7500</v>
      </c>
      <c r="AH19" s="221" t="n">
        <v>7500</v>
      </c>
      <c r="AI19" s="213" t="n">
        <v>0</v>
      </c>
      <c r="AJ19" s="219"/>
      <c r="AK19" s="215" t="n">
        <v>0</v>
      </c>
      <c r="AL19" s="216"/>
      <c r="AM19" s="217" t="n">
        <v>0</v>
      </c>
      <c r="AN19" s="213" t="n">
        <f aca="false">SUM(W19:AH19)</f>
        <v>90000</v>
      </c>
      <c r="AO19" s="224" t="n">
        <f aca="false">IF(C19=0,0,((AN19+H19)*(D19/C19))-I19)</f>
        <v>27000</v>
      </c>
      <c r="AP19" s="215" t="n">
        <f aca="false">-AN19*AP$11</f>
        <v>-18000</v>
      </c>
      <c r="AQ19" s="216" t="n">
        <f aca="false">+AO19+AP19</f>
        <v>9000</v>
      </c>
      <c r="AR19" s="217" t="n">
        <f aca="false">IF(AN19=0,0,AQ19/AN19)</f>
        <v>0.1</v>
      </c>
      <c r="AS19" s="228" t="n">
        <f aca="false">C19-H19-AN19</f>
        <v>30000</v>
      </c>
      <c r="AT19" s="229" t="n">
        <f aca="false">+D19-I19-AO19</f>
        <v>9000</v>
      </c>
      <c r="AU19" s="215" t="n">
        <f aca="false">-AS19*AU$11</f>
        <v>-6000</v>
      </c>
      <c r="AV19" s="216" t="n">
        <f aca="false">+AT19+AU19</f>
        <v>3000</v>
      </c>
      <c r="AW19" s="225" t="n">
        <f aca="false">IF(AS19=0,0,AV19/AS19)</f>
        <v>0.1</v>
      </c>
    </row>
    <row r="20" s="210" customFormat="true" ht="11.25" hidden="false" customHeight="true" outlineLevel="0" collapsed="false">
      <c r="A20" s="211" t="s">
        <v>81</v>
      </c>
      <c r="B20" s="212" t="s">
        <v>46</v>
      </c>
      <c r="C20" s="213" t="n">
        <v>11200</v>
      </c>
      <c r="D20" s="214" t="n">
        <v>2500</v>
      </c>
      <c r="E20" s="215" t="n">
        <f aca="false">-C20*E$11</f>
        <v>-2240</v>
      </c>
      <c r="F20" s="216" t="n">
        <f aca="false">SUM(D20:E20)</f>
        <v>260</v>
      </c>
      <c r="G20" s="217" t="n">
        <f aca="false">IF(C20=0,0,F20/C20)</f>
        <v>0.0232142857142857</v>
      </c>
      <c r="H20" s="218" t="n">
        <v>3200</v>
      </c>
      <c r="I20" s="219" t="n">
        <v>800</v>
      </c>
      <c r="J20" s="215" t="n">
        <f aca="false">-H20*J$11</f>
        <v>-640</v>
      </c>
      <c r="K20" s="216" t="n">
        <f aca="false">SUM(I20:J20)</f>
        <v>160</v>
      </c>
      <c r="L20" s="217" t="n">
        <f aca="false">IF(H20=0,0,K20/H20)</f>
        <v>0.05</v>
      </c>
      <c r="M20" s="218" t="n">
        <f aca="false">+H20+SUMIF(W$10:AH$10,"&lt;="&amp;K$2,W20:AH20)</f>
        <v>11200</v>
      </c>
      <c r="N20" s="219" t="n">
        <f aca="false">I20+AO20</f>
        <v>2500</v>
      </c>
      <c r="O20" s="215" t="n">
        <f aca="false">-$M20*O$11</f>
        <v>-2240</v>
      </c>
      <c r="P20" s="216" t="n">
        <f aca="false">SUM(N20:O20)</f>
        <v>260</v>
      </c>
      <c r="Q20" s="217" t="n">
        <f aca="false">IF(M20=0,0,P20/M20)</f>
        <v>0.0232142857142857</v>
      </c>
      <c r="R20" s="213" t="n">
        <f aca="false">M20-H20</f>
        <v>8000</v>
      </c>
      <c r="S20" s="220" t="n">
        <f aca="false">+N20-I20</f>
        <v>1700</v>
      </c>
      <c r="T20" s="215" t="n">
        <f aca="false">-$R20*T$11</f>
        <v>-1600</v>
      </c>
      <c r="U20" s="216" t="n">
        <f aca="false">SUM(S20:T20)</f>
        <v>100</v>
      </c>
      <c r="V20" s="217" t="n">
        <f aca="false">IF(R20=0,0,U20/R20)</f>
        <v>0.0125</v>
      </c>
      <c r="W20" s="221" t="n">
        <v>1600</v>
      </c>
      <c r="X20" s="221" t="n">
        <v>1600</v>
      </c>
      <c r="Y20" s="221" t="n">
        <v>1600</v>
      </c>
      <c r="Z20" s="221" t="n">
        <v>1600</v>
      </c>
      <c r="AA20" s="221" t="n">
        <v>1600</v>
      </c>
      <c r="AB20" s="222"/>
      <c r="AC20" s="222"/>
      <c r="AD20" s="222"/>
      <c r="AE20" s="222"/>
      <c r="AF20" s="222"/>
      <c r="AG20" s="222"/>
      <c r="AH20" s="222"/>
      <c r="AI20" s="213" t="n">
        <v>0</v>
      </c>
      <c r="AJ20" s="219" t="n">
        <v>0</v>
      </c>
      <c r="AK20" s="215" t="n">
        <v>0</v>
      </c>
      <c r="AL20" s="216" t="n">
        <v>0</v>
      </c>
      <c r="AM20" s="217" t="n">
        <v>0</v>
      </c>
      <c r="AN20" s="213" t="n">
        <f aca="false">SUM(W20:AH20)</f>
        <v>8000</v>
      </c>
      <c r="AO20" s="224" t="n">
        <f aca="false">IF(C20=0,0,((AN20+H20)*(D20/C20))-I20)</f>
        <v>1700</v>
      </c>
      <c r="AP20" s="215" t="n">
        <f aca="false">-AN20*AP$11</f>
        <v>-1600</v>
      </c>
      <c r="AQ20" s="216" t="n">
        <f aca="false">+AO20+AP20</f>
        <v>100</v>
      </c>
      <c r="AR20" s="217" t="n">
        <f aca="false">IF(AN20=0,0,AQ20/AN20)</f>
        <v>0.0125</v>
      </c>
      <c r="AS20" s="228" t="n">
        <f aca="false">C20-H20-AN20</f>
        <v>0</v>
      </c>
      <c r="AT20" s="229" t="n">
        <f aca="false">+D20-I20-AO20</f>
        <v>0</v>
      </c>
      <c r="AU20" s="215" t="n">
        <f aca="false">-AS20*AU$11</f>
        <v>-0</v>
      </c>
      <c r="AV20" s="216" t="n">
        <f aca="false">+AT20+AU20</f>
        <v>0</v>
      </c>
      <c r="AW20" s="225" t="n">
        <f aca="false">IF(AS20=0,0,AV20/AS20)</f>
        <v>0</v>
      </c>
    </row>
    <row r="21" customFormat="false" ht="11.25" hidden="false" customHeight="true" outlineLevel="0" collapsed="false">
      <c r="A21" s="211" t="s">
        <v>82</v>
      </c>
      <c r="B21" s="212" t="s">
        <v>46</v>
      </c>
      <c r="C21" s="213" t="n">
        <v>9600</v>
      </c>
      <c r="D21" s="214" t="n">
        <v>2500</v>
      </c>
      <c r="E21" s="215" t="n">
        <f aca="false">-C21*E$11</f>
        <v>-1920</v>
      </c>
      <c r="F21" s="216" t="n">
        <f aca="false">SUM(D21:E21)</f>
        <v>580</v>
      </c>
      <c r="G21" s="217" t="n">
        <f aca="false">IF(C21=0,0,F21/C21)</f>
        <v>0.0604166666666667</v>
      </c>
      <c r="H21" s="218"/>
      <c r="I21" s="219" t="n">
        <v>0</v>
      </c>
      <c r="J21" s="215" t="n">
        <f aca="false">-H21*J$11</f>
        <v>-0</v>
      </c>
      <c r="K21" s="216" t="n">
        <f aca="false">SUM(I21:J21)</f>
        <v>0</v>
      </c>
      <c r="L21" s="217" t="n">
        <f aca="false">IF(H21=0,0,K21/H21)</f>
        <v>0</v>
      </c>
      <c r="M21" s="218" t="n">
        <f aca="false">+H21+SUMIF(W$10:AH$10,"&lt;="&amp;K$2,W21:AH21)</f>
        <v>9600</v>
      </c>
      <c r="N21" s="219" t="n">
        <f aca="false">I21+AO21</f>
        <v>2500</v>
      </c>
      <c r="O21" s="215" t="n">
        <f aca="false">-$M21*O$11</f>
        <v>-1920</v>
      </c>
      <c r="P21" s="216" t="n">
        <f aca="false">SUM(N21:O21)</f>
        <v>580</v>
      </c>
      <c r="Q21" s="217" t="n">
        <f aca="false">IF(M21=0,0,P21/M21)</f>
        <v>0.0604166666666667</v>
      </c>
      <c r="R21" s="213" t="n">
        <f aca="false">M21-H21</f>
        <v>9600</v>
      </c>
      <c r="S21" s="220" t="n">
        <f aca="false">+N21-I21</f>
        <v>2500</v>
      </c>
      <c r="T21" s="215" t="n">
        <f aca="false">-$R21*T$11</f>
        <v>-1920</v>
      </c>
      <c r="U21" s="216" t="n">
        <f aca="false">SUM(S21:T21)</f>
        <v>580</v>
      </c>
      <c r="V21" s="217" t="n">
        <f aca="false">IF(R21=0,0,U21/R21)</f>
        <v>0.0604166666666667</v>
      </c>
      <c r="W21" s="221"/>
      <c r="X21" s="221"/>
      <c r="Y21" s="221"/>
      <c r="Z21" s="221"/>
      <c r="AA21" s="222"/>
      <c r="AB21" s="222" t="n">
        <v>1600</v>
      </c>
      <c r="AC21" s="222" t="n">
        <v>1600</v>
      </c>
      <c r="AD21" s="222" t="n">
        <v>1600</v>
      </c>
      <c r="AE21" s="222" t="n">
        <v>1600</v>
      </c>
      <c r="AF21" s="222" t="n">
        <v>1600</v>
      </c>
      <c r="AG21" s="222" t="n">
        <v>1600</v>
      </c>
      <c r="AH21" s="222" t="n">
        <v>0</v>
      </c>
      <c r="AI21" s="213" t="n">
        <v>0</v>
      </c>
      <c r="AJ21" s="219" t="n">
        <v>0</v>
      </c>
      <c r="AK21" s="215" t="n">
        <v>0</v>
      </c>
      <c r="AL21" s="216" t="n">
        <v>0</v>
      </c>
      <c r="AM21" s="217" t="n">
        <v>0</v>
      </c>
      <c r="AN21" s="213" t="n">
        <f aca="false">SUM(W21:AH21)</f>
        <v>9600</v>
      </c>
      <c r="AO21" s="224" t="n">
        <f aca="false">IF(C21=0,0,((AN21+H21)*(D21/C21))-I21)</f>
        <v>2500</v>
      </c>
      <c r="AP21" s="215" t="n">
        <f aca="false">-AN21*AP$11</f>
        <v>-1920</v>
      </c>
      <c r="AQ21" s="216" t="n">
        <f aca="false">+AO21+AP21</f>
        <v>580</v>
      </c>
      <c r="AR21" s="217" t="n">
        <f aca="false">IF(AN21=0,0,AQ21/AN21)</f>
        <v>0.0604166666666667</v>
      </c>
      <c r="AS21" s="228" t="n">
        <f aca="false">C21-H21-AN21</f>
        <v>0</v>
      </c>
      <c r="AT21" s="229" t="n">
        <f aca="false">+D21-I21-AO21</f>
        <v>0</v>
      </c>
      <c r="AU21" s="215" t="n">
        <f aca="false">-AS21*AU$11</f>
        <v>-0</v>
      </c>
      <c r="AV21" s="216" t="n">
        <f aca="false">+AT21+AU21</f>
        <v>0</v>
      </c>
      <c r="AW21" s="225" t="n">
        <f aca="false">IF(AS21=0,0,AV21/AS21)</f>
        <v>0</v>
      </c>
    </row>
    <row r="22" customFormat="false" ht="11.25" hidden="false" customHeight="true" outlineLevel="0" collapsed="false">
      <c r="A22" s="211" t="s">
        <v>83</v>
      </c>
      <c r="B22" s="212" t="s">
        <v>46</v>
      </c>
      <c r="C22" s="213" t="n">
        <v>329843.22</v>
      </c>
      <c r="D22" s="214" t="n">
        <v>80000</v>
      </c>
      <c r="E22" s="215" t="n">
        <f aca="false">-C22*E$11</f>
        <v>-65968.644</v>
      </c>
      <c r="F22" s="216" t="n">
        <f aca="false">SUM(D22:E22)</f>
        <v>14031.356</v>
      </c>
      <c r="G22" s="217" t="n">
        <f aca="false">IF(C22=0,0,F22/C22)</f>
        <v>0.0425394707218781</v>
      </c>
      <c r="H22" s="218"/>
      <c r="I22" s="219"/>
      <c r="J22" s="215" t="n">
        <f aca="false">-H22*J$11</f>
        <v>-0</v>
      </c>
      <c r="K22" s="216" t="n">
        <f aca="false">SUM(I22:J22)</f>
        <v>0</v>
      </c>
      <c r="L22" s="217" t="n">
        <f aca="false">IF(H22=0,0,K22/H22)</f>
        <v>0</v>
      </c>
      <c r="M22" s="218" t="n">
        <f aca="false">+H22+SUMIF(W$10:AH$10,"&lt;="&amp;K$2,W22:AH22)</f>
        <v>109947.74</v>
      </c>
      <c r="N22" s="219" t="n">
        <f aca="false">I22+AO22</f>
        <v>26666.6666666667</v>
      </c>
      <c r="O22" s="215" t="n">
        <f aca="false">-$M22*O$11</f>
        <v>-21989.548</v>
      </c>
      <c r="P22" s="216" t="n">
        <f aca="false">SUM(N22:O22)</f>
        <v>4677.11866666667</v>
      </c>
      <c r="Q22" s="217" t="n">
        <f aca="false">IF(M22=0,0,P22/M22)</f>
        <v>0.0425394707218781</v>
      </c>
      <c r="R22" s="213" t="n">
        <f aca="false">M22-H22</f>
        <v>109947.74</v>
      </c>
      <c r="S22" s="220" t="n">
        <f aca="false">+N22-I22</f>
        <v>26666.6666666667</v>
      </c>
      <c r="T22" s="215" t="n">
        <f aca="false">-$R22*T$11</f>
        <v>-21989.548</v>
      </c>
      <c r="U22" s="216" t="n">
        <f aca="false">SUM(S22:T22)</f>
        <v>4677.11866666667</v>
      </c>
      <c r="V22" s="217" t="n">
        <f aca="false">IF(R22=0,0,U22/R22)</f>
        <v>0.0425394707218781</v>
      </c>
      <c r="W22" s="221"/>
      <c r="X22" s="221"/>
      <c r="Y22" s="221"/>
      <c r="Z22" s="221"/>
      <c r="AA22" s="222"/>
      <c r="AB22" s="222"/>
      <c r="AC22" s="222"/>
      <c r="AD22" s="222"/>
      <c r="AE22" s="222" t="n">
        <v>27486.935</v>
      </c>
      <c r="AF22" s="222" t="n">
        <v>27486.935</v>
      </c>
      <c r="AG22" s="222" t="n">
        <v>27486.935</v>
      </c>
      <c r="AH22" s="222" t="n">
        <v>27486.935</v>
      </c>
      <c r="AI22" s="213" t="n">
        <v>0</v>
      </c>
      <c r="AJ22" s="219"/>
      <c r="AK22" s="215" t="n">
        <v>0</v>
      </c>
      <c r="AL22" s="216"/>
      <c r="AM22" s="217" t="n">
        <v>0</v>
      </c>
      <c r="AN22" s="213" t="n">
        <f aca="false">SUM(W22:AH22)</f>
        <v>109947.74</v>
      </c>
      <c r="AO22" s="224" t="n">
        <f aca="false">IF(C22=0,0,((AN22+H22)*(D22/C22))-I22)</f>
        <v>26666.6666666667</v>
      </c>
      <c r="AP22" s="215" t="n">
        <f aca="false">-AN22*AP$11</f>
        <v>-21989.548</v>
      </c>
      <c r="AQ22" s="216" t="n">
        <f aca="false">+AO22+AP22</f>
        <v>4677.11866666667</v>
      </c>
      <c r="AR22" s="217" t="n">
        <f aca="false">IF(AN22=0,0,AQ22/AN22)</f>
        <v>0.0425394707218781</v>
      </c>
      <c r="AS22" s="228" t="n">
        <f aca="false">C22-H22-AN22</f>
        <v>219895.48</v>
      </c>
      <c r="AT22" s="229" t="n">
        <f aca="false">+D22-I22-AO22</f>
        <v>53333.3333333333</v>
      </c>
      <c r="AU22" s="215" t="n">
        <f aca="false">-AS22*AU$11</f>
        <v>-43979.096</v>
      </c>
      <c r="AV22" s="216" t="n">
        <f aca="false">+AT22+AU22</f>
        <v>9354.23733333333</v>
      </c>
      <c r="AW22" s="225" t="n">
        <f aca="false">IF(AS22=0,0,AV22/AS22)</f>
        <v>0.0425394707218781</v>
      </c>
    </row>
    <row r="23" customFormat="false" ht="11.25" hidden="false" customHeight="true" outlineLevel="0" collapsed="false">
      <c r="A23" s="211" t="s">
        <v>84</v>
      </c>
      <c r="B23" s="212" t="s">
        <v>46</v>
      </c>
      <c r="C23" s="213" t="n">
        <v>100117</v>
      </c>
      <c r="D23" s="214" t="n">
        <v>28000</v>
      </c>
      <c r="E23" s="215" t="n">
        <f aca="false">-C23*E$11</f>
        <v>-20023.4</v>
      </c>
      <c r="F23" s="216" t="n">
        <f aca="false">SUM(D23:E23)</f>
        <v>7976.6</v>
      </c>
      <c r="G23" s="217" t="n">
        <f aca="false">IF(C23=0,0,F23/C23)</f>
        <v>0.0796727828440724</v>
      </c>
      <c r="H23" s="218" t="n">
        <v>0</v>
      </c>
      <c r="I23" s="219" t="n">
        <v>0</v>
      </c>
      <c r="J23" s="215" t="n">
        <f aca="false">-H23*J$11</f>
        <v>-0</v>
      </c>
      <c r="K23" s="216" t="n">
        <f aca="false">SUM(I23:J23)</f>
        <v>0</v>
      </c>
      <c r="L23" s="217" t="n">
        <f aca="false">IF(H23=0,0,K23/H23)</f>
        <v>0</v>
      </c>
      <c r="M23" s="218" t="n">
        <f aca="false">+H23+SUMIF(W$10:AH$10,"&lt;="&amp;K$2,W23:AH23)</f>
        <v>23837.38</v>
      </c>
      <c r="N23" s="219" t="n">
        <f aca="false">I23+AO23</f>
        <v>6666.66640031164</v>
      </c>
      <c r="O23" s="215" t="n">
        <f aca="false">-$M23*O$11</f>
        <v>-4767.476</v>
      </c>
      <c r="P23" s="216" t="n">
        <f aca="false">SUM(N23:O23)</f>
        <v>1899.19040031164</v>
      </c>
      <c r="Q23" s="217" t="n">
        <f aca="false">IF(M23=0,0,P23/M23)</f>
        <v>0.0796727828440724</v>
      </c>
      <c r="R23" s="213" t="n">
        <f aca="false">M23-H23</f>
        <v>23837.38</v>
      </c>
      <c r="S23" s="220" t="n">
        <f aca="false">+N23-I23</f>
        <v>6666.66640031164</v>
      </c>
      <c r="T23" s="215" t="n">
        <f aca="false">-$R23*T$11</f>
        <v>-4767.476</v>
      </c>
      <c r="U23" s="216" t="n">
        <f aca="false">SUM(S23:T23)</f>
        <v>1899.19040031164</v>
      </c>
      <c r="V23" s="217" t="n">
        <f aca="false">IF(R23=0,0,U23/R23)</f>
        <v>0.0796727828440724</v>
      </c>
      <c r="W23" s="221"/>
      <c r="X23" s="221"/>
      <c r="Y23" s="221"/>
      <c r="Z23" s="221"/>
      <c r="AA23" s="222"/>
      <c r="AB23" s="222"/>
      <c r="AC23" s="222"/>
      <c r="AD23" s="222" t="n">
        <v>4767.476</v>
      </c>
      <c r="AE23" s="222" t="n">
        <v>4767.476</v>
      </c>
      <c r="AF23" s="222" t="n">
        <v>4767.476</v>
      </c>
      <c r="AG23" s="222" t="n">
        <v>4767.476</v>
      </c>
      <c r="AH23" s="222" t="n">
        <v>4767.476</v>
      </c>
      <c r="AI23" s="213" t="n">
        <v>0</v>
      </c>
      <c r="AJ23" s="219" t="n">
        <v>0</v>
      </c>
      <c r="AK23" s="215" t="n">
        <v>0</v>
      </c>
      <c r="AL23" s="216" t="n">
        <v>0</v>
      </c>
      <c r="AM23" s="217" t="n">
        <v>0</v>
      </c>
      <c r="AN23" s="213" t="n">
        <f aca="false">SUM(W23:AH23)</f>
        <v>23837.38</v>
      </c>
      <c r="AO23" s="224" t="n">
        <f aca="false">IF(C23=0,0,((AN23+H23)*(D23/C23))-I23)</f>
        <v>6666.66640031164</v>
      </c>
      <c r="AP23" s="215" t="n">
        <f aca="false">-AN23*AP$11</f>
        <v>-4767.476</v>
      </c>
      <c r="AQ23" s="216" t="n">
        <f aca="false">+AO23+AP23</f>
        <v>1899.19040031164</v>
      </c>
      <c r="AR23" s="217" t="n">
        <f aca="false">IF(AN23=0,0,AQ23/AN23)</f>
        <v>0.0796727828440724</v>
      </c>
      <c r="AS23" s="228" t="n">
        <f aca="false">C23-H23-AN23</f>
        <v>76279.62</v>
      </c>
      <c r="AT23" s="229" t="n">
        <f aca="false">+D23-I23-AO23</f>
        <v>21333.3335996884</v>
      </c>
      <c r="AU23" s="215" t="n">
        <f aca="false">-AS23*AU$11</f>
        <v>-15255.924</v>
      </c>
      <c r="AV23" s="216" t="n">
        <f aca="false">+AT23+AU23</f>
        <v>6077.40959968837</v>
      </c>
      <c r="AW23" s="225" t="n">
        <f aca="false">IF(AS23=0,0,AV23/AS23)</f>
        <v>0.0796727828440725</v>
      </c>
    </row>
    <row r="24" s="210" customFormat="true" ht="11.25" hidden="false" customHeight="true" outlineLevel="0" collapsed="false">
      <c r="A24" s="211"/>
      <c r="B24" s="212"/>
      <c r="C24" s="213"/>
      <c r="D24" s="214"/>
      <c r="E24" s="215" t="n">
        <f aca="false">-C24*E$11</f>
        <v>-0</v>
      </c>
      <c r="F24" s="216" t="n">
        <f aca="false">SUM(D24:E24)</f>
        <v>0</v>
      </c>
      <c r="G24" s="227" t="n">
        <f aca="false">IF(C24=0,0,F24/C24)</f>
        <v>0</v>
      </c>
      <c r="H24" s="218"/>
      <c r="I24" s="219"/>
      <c r="J24" s="215" t="n">
        <f aca="false">-H24*J$11</f>
        <v>-0</v>
      </c>
      <c r="K24" s="216" t="n">
        <f aca="false">SUM(I24:J24)</f>
        <v>0</v>
      </c>
      <c r="L24" s="217" t="n">
        <f aca="false">IF(H24=0,0,K24/H24)</f>
        <v>0</v>
      </c>
      <c r="M24" s="218" t="n">
        <f aca="false">+H24+SUMIF(W$10:AH$10,"&lt;="&amp;K$2,W24:AH24)</f>
        <v>0</v>
      </c>
      <c r="N24" s="219" t="n">
        <f aca="false">I24+AO24</f>
        <v>0</v>
      </c>
      <c r="O24" s="215" t="n">
        <f aca="false">-$M24*O$11</f>
        <v>-0</v>
      </c>
      <c r="P24" s="216" t="n">
        <f aca="false">SUM(N24:O24)</f>
        <v>0</v>
      </c>
      <c r="Q24" s="217" t="n">
        <f aca="false">IF(M24=0,0,P24/M24)</f>
        <v>0</v>
      </c>
      <c r="R24" s="213" t="n">
        <f aca="false">M24-H24</f>
        <v>0</v>
      </c>
      <c r="S24" s="220" t="n">
        <f aca="false">+N24-I24</f>
        <v>0</v>
      </c>
      <c r="T24" s="215" t="n">
        <f aca="false">-$R24*T$11</f>
        <v>-0</v>
      </c>
      <c r="U24" s="216" t="n">
        <f aca="false">SUM(S24:T24)</f>
        <v>0</v>
      </c>
      <c r="V24" s="217" t="n">
        <f aca="false">IF(R24=0,0,U24/R24)</f>
        <v>0</v>
      </c>
      <c r="W24" s="221"/>
      <c r="X24" s="221"/>
      <c r="Y24" s="221"/>
      <c r="Z24" s="221"/>
      <c r="AA24" s="222"/>
      <c r="AB24" s="222"/>
      <c r="AC24" s="222"/>
      <c r="AD24" s="222"/>
      <c r="AE24" s="222"/>
      <c r="AF24" s="222"/>
      <c r="AG24" s="222" t="n">
        <v>0</v>
      </c>
      <c r="AH24" s="223"/>
      <c r="AI24" s="213"/>
      <c r="AJ24" s="219"/>
      <c r="AK24" s="215"/>
      <c r="AL24" s="216"/>
      <c r="AM24" s="217"/>
      <c r="AN24" s="213" t="n">
        <f aca="false">SUM(W24:AH24)</f>
        <v>0</v>
      </c>
      <c r="AO24" s="224" t="n">
        <f aca="false">IF(C24=0,0,((AN24+H24)*(D24/C24))-I24)</f>
        <v>0</v>
      </c>
      <c r="AP24" s="215" t="n">
        <f aca="false">-AN24*AP$11</f>
        <v>-0</v>
      </c>
      <c r="AQ24" s="216" t="n">
        <f aca="false">+AO24+AP24</f>
        <v>0</v>
      </c>
      <c r="AR24" s="217" t="n">
        <f aca="false">IF(AN24=0,0,AQ24/AN24)</f>
        <v>0</v>
      </c>
      <c r="AS24" s="228" t="n">
        <f aca="false">C24-H24-AN24</f>
        <v>0</v>
      </c>
      <c r="AT24" s="229" t="n">
        <f aca="false">+D24-I24-AO24</f>
        <v>0</v>
      </c>
      <c r="AU24" s="215" t="n">
        <f aca="false">-AS24*AU$11</f>
        <v>-0</v>
      </c>
      <c r="AV24" s="216" t="n">
        <f aca="false">+AT24+AU24</f>
        <v>0</v>
      </c>
      <c r="AW24" s="225" t="n">
        <f aca="false">IF(AS24=0,0,AV24/AS24)</f>
        <v>0</v>
      </c>
    </row>
    <row r="25" customFormat="false" ht="11.25" hidden="false" customHeight="true" outlineLevel="0" collapsed="false">
      <c r="A25" s="231" t="s">
        <v>85</v>
      </c>
      <c r="B25" s="212" t="s">
        <v>47</v>
      </c>
      <c r="C25" s="213" t="n">
        <v>127118.644</v>
      </c>
      <c r="D25" s="214" t="n">
        <v>35000</v>
      </c>
      <c r="E25" s="215" t="n">
        <f aca="false">-C25*E$11</f>
        <v>-25423.7288</v>
      </c>
      <c r="F25" s="216" t="n">
        <f aca="false">SUM(D25:E25)</f>
        <v>9576.2712</v>
      </c>
      <c r="G25" s="217" t="n">
        <f aca="false">IF(C25=0,0,F25/C25)</f>
        <v>0.0753333334801778</v>
      </c>
      <c r="H25" s="218"/>
      <c r="I25" s="219"/>
      <c r="J25" s="215" t="n">
        <f aca="false">-H25*J$11</f>
        <v>-0</v>
      </c>
      <c r="K25" s="216" t="n">
        <f aca="false">SUM(I25:J25)</f>
        <v>0</v>
      </c>
      <c r="L25" s="217" t="n">
        <f aca="false">IF(H25=0,0,K25/H25)</f>
        <v>0</v>
      </c>
      <c r="M25" s="218" t="n">
        <f aca="false">+H25+SUMIF(W$10:AH$10,"&lt;="&amp;K$2,W25:AH25)</f>
        <v>23000</v>
      </c>
      <c r="N25" s="219" t="n">
        <f aca="false">I25+AO25</f>
        <v>6332.66667004409</v>
      </c>
      <c r="O25" s="215" t="n">
        <f aca="false">-$M25*O$11</f>
        <v>-4600</v>
      </c>
      <c r="P25" s="216" t="n">
        <f aca="false">SUM(N25:O25)</f>
        <v>1732.66667004409</v>
      </c>
      <c r="Q25" s="217" t="n">
        <f aca="false">IF(M25=0,0,P25/M25)</f>
        <v>0.0753333334801778</v>
      </c>
      <c r="R25" s="213" t="n">
        <f aca="false">M25-H25</f>
        <v>23000</v>
      </c>
      <c r="S25" s="220" t="n">
        <f aca="false">+N25-I25</f>
        <v>6332.66667004409</v>
      </c>
      <c r="T25" s="215" t="n">
        <f aca="false">-$R25*T$11</f>
        <v>-4600</v>
      </c>
      <c r="U25" s="216" t="n">
        <f aca="false">SUM(S25:T25)</f>
        <v>1732.66667004409</v>
      </c>
      <c r="V25" s="217" t="n">
        <f aca="false">IF(R25=0,0,U25/R25)</f>
        <v>0.0753333334801778</v>
      </c>
      <c r="W25" s="221"/>
      <c r="X25" s="221"/>
      <c r="Y25" s="221"/>
      <c r="Z25" s="221"/>
      <c r="AA25" s="222"/>
      <c r="AB25" s="222"/>
      <c r="AC25" s="222"/>
      <c r="AD25" s="222"/>
      <c r="AE25" s="222"/>
      <c r="AF25" s="222"/>
      <c r="AG25" s="222" t="n">
        <v>11500</v>
      </c>
      <c r="AH25" s="223" t="n">
        <v>11500</v>
      </c>
      <c r="AI25" s="213"/>
      <c r="AJ25" s="219"/>
      <c r="AK25" s="215"/>
      <c r="AL25" s="216"/>
      <c r="AM25" s="217"/>
      <c r="AN25" s="213" t="n">
        <f aca="false">SUM(W25:AH25)</f>
        <v>23000</v>
      </c>
      <c r="AO25" s="224" t="n">
        <f aca="false">IF(C25=0,0,((AN25+H25)*(D25/C25))-I25)</f>
        <v>6332.66667004409</v>
      </c>
      <c r="AP25" s="215" t="n">
        <f aca="false">-AN25*AP$11</f>
        <v>-4600</v>
      </c>
      <c r="AQ25" s="216" t="n">
        <f aca="false">+AO25+AP25</f>
        <v>1732.66667004409</v>
      </c>
      <c r="AR25" s="217" t="n">
        <f aca="false">IF(AN25=0,0,AQ25/AN25)</f>
        <v>0.0753333334801778</v>
      </c>
      <c r="AS25" s="228" t="n">
        <f aca="false">C25-H25-AN25</f>
        <v>104118.644</v>
      </c>
      <c r="AT25" s="229" t="n">
        <f aca="false">+D25-I25-AO25</f>
        <v>28667.3333299559</v>
      </c>
      <c r="AU25" s="215" t="n">
        <f aca="false">-AS25*AU$11</f>
        <v>-20823.7288</v>
      </c>
      <c r="AV25" s="216" t="n">
        <f aca="false">+AT25+AU25</f>
        <v>7843.60452995591</v>
      </c>
      <c r="AW25" s="225" t="n">
        <f aca="false">IF(AS25=0,0,AV25/AS25)</f>
        <v>0.0753333334801778</v>
      </c>
    </row>
    <row r="26" customFormat="false" ht="11.25" hidden="false" customHeight="true" outlineLevel="0" collapsed="false">
      <c r="A26" s="226"/>
      <c r="B26" s="212"/>
      <c r="C26" s="213"/>
      <c r="D26" s="214"/>
      <c r="E26" s="215" t="n">
        <f aca="false">-C26*E$11</f>
        <v>-0</v>
      </c>
      <c r="F26" s="216" t="n">
        <f aca="false">SUM(D26:E26)</f>
        <v>0</v>
      </c>
      <c r="G26" s="227" t="n">
        <f aca="false">IF(C26=0,0,F26/C26)</f>
        <v>0</v>
      </c>
      <c r="H26" s="218"/>
      <c r="I26" s="219"/>
      <c r="J26" s="215" t="n">
        <f aca="false">-H26*J$11</f>
        <v>-0</v>
      </c>
      <c r="K26" s="216" t="n">
        <f aca="false">SUM(I26:J26)</f>
        <v>0</v>
      </c>
      <c r="L26" s="217" t="n">
        <f aca="false">IF(H26=0,0,K26/H26)</f>
        <v>0</v>
      </c>
      <c r="M26" s="218" t="n">
        <f aca="false">+H26+SUMIF(W$10:AH$10,"&lt;="&amp;K$2,W26:AH26)</f>
        <v>0</v>
      </c>
      <c r="N26" s="219" t="n">
        <f aca="false">I26+AO26</f>
        <v>0</v>
      </c>
      <c r="O26" s="215" t="n">
        <f aca="false">-$M26*O$11</f>
        <v>-0</v>
      </c>
      <c r="P26" s="216" t="n">
        <f aca="false">SUM(N26:O26)</f>
        <v>0</v>
      </c>
      <c r="Q26" s="217" t="n">
        <f aca="false">IF(M26=0,0,P26/M26)</f>
        <v>0</v>
      </c>
      <c r="R26" s="213" t="n">
        <f aca="false">M26-H26</f>
        <v>0</v>
      </c>
      <c r="S26" s="220" t="n">
        <f aca="false">+N26-I26</f>
        <v>0</v>
      </c>
      <c r="T26" s="215" t="n">
        <f aca="false">-$R26*T$11</f>
        <v>-0</v>
      </c>
      <c r="U26" s="216" t="n">
        <f aca="false">SUM(S26:T26)</f>
        <v>0</v>
      </c>
      <c r="V26" s="217" t="n">
        <f aca="false">IF(R26=0,0,U26/R26)</f>
        <v>0</v>
      </c>
      <c r="W26" s="221"/>
      <c r="X26" s="221"/>
      <c r="Y26" s="221"/>
      <c r="Z26" s="221"/>
      <c r="AA26" s="222"/>
      <c r="AB26" s="222"/>
      <c r="AC26" s="222"/>
      <c r="AD26" s="222"/>
      <c r="AE26" s="222"/>
      <c r="AF26" s="222"/>
      <c r="AG26" s="222"/>
      <c r="AH26" s="223"/>
      <c r="AI26" s="213" t="n">
        <v>0</v>
      </c>
      <c r="AJ26" s="219" t="n">
        <v>0</v>
      </c>
      <c r="AK26" s="215" t="n">
        <v>0</v>
      </c>
      <c r="AL26" s="216" t="n">
        <v>0</v>
      </c>
      <c r="AM26" s="217" t="n">
        <v>0</v>
      </c>
      <c r="AN26" s="228" t="n">
        <f aca="false">SUM(W26:AH26)</f>
        <v>0</v>
      </c>
      <c r="AO26" s="224" t="n">
        <f aca="false">IF(C26=0,0,((AN26+H26)*(D26/C26))-I26)</f>
        <v>0</v>
      </c>
      <c r="AP26" s="215" t="n">
        <f aca="false">-AN26*AP$11</f>
        <v>-0</v>
      </c>
      <c r="AQ26" s="216" t="n">
        <f aca="false">+AO26+AP26</f>
        <v>0</v>
      </c>
      <c r="AR26" s="217" t="n">
        <f aca="false">IF(AN26=0,0,AQ26/AN26)</f>
        <v>0</v>
      </c>
      <c r="AS26" s="228" t="n">
        <f aca="false">C26-H26-AN26</f>
        <v>0</v>
      </c>
      <c r="AT26" s="229" t="n">
        <f aca="false">+D26-I26-AO26</f>
        <v>0</v>
      </c>
      <c r="AU26" s="215" t="n">
        <f aca="false">-AS26*AU$11</f>
        <v>-0</v>
      </c>
      <c r="AV26" s="216" t="n">
        <f aca="false">+AT26+AU26</f>
        <v>0</v>
      </c>
      <c r="AW26" s="225" t="n">
        <f aca="false">IF(AS26=0,0,AV26/AS26)</f>
        <v>0</v>
      </c>
    </row>
    <row r="27" customFormat="false" ht="11.25" hidden="false" customHeight="true" outlineLevel="0" collapsed="false">
      <c r="A27" s="226"/>
      <c r="B27" s="212"/>
      <c r="C27" s="213"/>
      <c r="D27" s="214"/>
      <c r="E27" s="215" t="n">
        <f aca="false">-C27*E$11</f>
        <v>-0</v>
      </c>
      <c r="F27" s="216" t="n">
        <f aca="false">SUM(D27:E27)</f>
        <v>0</v>
      </c>
      <c r="G27" s="227" t="n">
        <f aca="false">IF(C27=0,0,F27/C27)</f>
        <v>0</v>
      </c>
      <c r="H27" s="218"/>
      <c r="I27" s="219"/>
      <c r="J27" s="215" t="n">
        <f aca="false">-H27*J$11</f>
        <v>-0</v>
      </c>
      <c r="K27" s="216" t="n">
        <f aca="false">SUM(I27:J27)</f>
        <v>0</v>
      </c>
      <c r="L27" s="217" t="n">
        <f aca="false">IF(H27=0,0,K27/H27)</f>
        <v>0</v>
      </c>
      <c r="M27" s="218" t="n">
        <f aca="false">+H27+SUMIF(W$10:AH$10,"&lt;="&amp;K$2,W27:AH27)</f>
        <v>0</v>
      </c>
      <c r="N27" s="219" t="n">
        <f aca="false">I27+AO27</f>
        <v>0</v>
      </c>
      <c r="O27" s="215" t="n">
        <f aca="false">-$M27*O$11</f>
        <v>-0</v>
      </c>
      <c r="P27" s="216" t="n">
        <f aca="false">SUM(N27:O27)</f>
        <v>0</v>
      </c>
      <c r="Q27" s="217" t="n">
        <f aca="false">IF(M27=0,0,P27/M27)</f>
        <v>0</v>
      </c>
      <c r="R27" s="213" t="n">
        <f aca="false">M27-H27</f>
        <v>0</v>
      </c>
      <c r="S27" s="220" t="n">
        <f aca="false">+N27-I27</f>
        <v>0</v>
      </c>
      <c r="T27" s="215" t="n">
        <f aca="false">-$R27*T$11</f>
        <v>-0</v>
      </c>
      <c r="U27" s="216" t="n">
        <f aca="false">SUM(S27:T27)</f>
        <v>0</v>
      </c>
      <c r="V27" s="217" t="n">
        <f aca="false">IF(R27=0,0,U27/R27)</f>
        <v>0</v>
      </c>
      <c r="W27" s="221"/>
      <c r="X27" s="221"/>
      <c r="Y27" s="221"/>
      <c r="Z27" s="221"/>
      <c r="AA27" s="222"/>
      <c r="AB27" s="222"/>
      <c r="AC27" s="222"/>
      <c r="AD27" s="222"/>
      <c r="AE27" s="222"/>
      <c r="AF27" s="222"/>
      <c r="AG27" s="222"/>
      <c r="AH27" s="223"/>
      <c r="AI27" s="213" t="n">
        <v>0</v>
      </c>
      <c r="AJ27" s="219" t="n">
        <v>0</v>
      </c>
      <c r="AK27" s="215" t="n">
        <v>0</v>
      </c>
      <c r="AL27" s="216" t="n">
        <v>0</v>
      </c>
      <c r="AM27" s="217" t="n">
        <v>0</v>
      </c>
      <c r="AN27" s="228" t="n">
        <f aca="false">SUM(W27:AH27)</f>
        <v>0</v>
      </c>
      <c r="AO27" s="224" t="n">
        <f aca="false">IF(C27=0,0,((AN27+H27)*(D27/C27))-I27)</f>
        <v>0</v>
      </c>
      <c r="AP27" s="215" t="n">
        <f aca="false">-AN27*AP$11</f>
        <v>-0</v>
      </c>
      <c r="AQ27" s="216" t="n">
        <f aca="false">+AO27+AP27</f>
        <v>0</v>
      </c>
      <c r="AR27" s="217" t="n">
        <f aca="false">IF(AN27=0,0,AQ27/AN27)</f>
        <v>0</v>
      </c>
      <c r="AS27" s="228" t="n">
        <f aca="false">C27-H27-AN27</f>
        <v>0</v>
      </c>
      <c r="AT27" s="229" t="n">
        <f aca="false">+D27-I27-AO27</f>
        <v>0</v>
      </c>
      <c r="AU27" s="215" t="n">
        <f aca="false">-AS27*AU$11</f>
        <v>-0</v>
      </c>
      <c r="AV27" s="216" t="n">
        <f aca="false">+AT27+AU27</f>
        <v>0</v>
      </c>
      <c r="AW27" s="225" t="n">
        <f aca="false">IF(AS27=0,0,AV27/AS27)</f>
        <v>0</v>
      </c>
    </row>
    <row r="28" customFormat="false" ht="11.25" hidden="false" customHeight="true" outlineLevel="0" collapsed="false">
      <c r="A28" s="226"/>
      <c r="B28" s="212"/>
      <c r="C28" s="213"/>
      <c r="D28" s="214"/>
      <c r="E28" s="215" t="n">
        <f aca="false">-C28*E$11</f>
        <v>-0</v>
      </c>
      <c r="F28" s="216" t="n">
        <f aca="false">SUM(D28:E28)</f>
        <v>0</v>
      </c>
      <c r="G28" s="227" t="n">
        <f aca="false">IF(C28=0,0,F28/C28)</f>
        <v>0</v>
      </c>
      <c r="H28" s="218"/>
      <c r="I28" s="219"/>
      <c r="J28" s="215" t="n">
        <f aca="false">-H28*J$11</f>
        <v>-0</v>
      </c>
      <c r="K28" s="216" t="n">
        <f aca="false">SUM(I28:J28)</f>
        <v>0</v>
      </c>
      <c r="L28" s="217" t="n">
        <f aca="false">IF(H28=0,0,K28/H28)</f>
        <v>0</v>
      </c>
      <c r="M28" s="218" t="n">
        <f aca="false">+H28+SUMIF(W$10:AH$10,"&lt;="&amp;K$2,W28:AH28)</f>
        <v>0</v>
      </c>
      <c r="N28" s="219" t="n">
        <f aca="false">I28+AO28</f>
        <v>0</v>
      </c>
      <c r="O28" s="215" t="n">
        <f aca="false">-$M28*O$11</f>
        <v>-0</v>
      </c>
      <c r="P28" s="216" t="n">
        <f aca="false">SUM(N28:O28)</f>
        <v>0</v>
      </c>
      <c r="Q28" s="217" t="n">
        <f aca="false">IF(M28=0,0,P28/M28)</f>
        <v>0</v>
      </c>
      <c r="R28" s="213" t="n">
        <f aca="false">M28-H28</f>
        <v>0</v>
      </c>
      <c r="S28" s="220" t="n">
        <f aca="false">+N28-I28</f>
        <v>0</v>
      </c>
      <c r="T28" s="215" t="n">
        <f aca="false">-$R28*T$11</f>
        <v>-0</v>
      </c>
      <c r="U28" s="216" t="n">
        <f aca="false">SUM(S28:T28)</f>
        <v>0</v>
      </c>
      <c r="V28" s="217" t="n">
        <f aca="false">IF(R28=0,0,U28/R28)</f>
        <v>0</v>
      </c>
      <c r="W28" s="221"/>
      <c r="X28" s="221"/>
      <c r="Y28" s="221"/>
      <c r="Z28" s="221"/>
      <c r="AA28" s="222"/>
      <c r="AB28" s="222"/>
      <c r="AC28" s="222"/>
      <c r="AD28" s="222"/>
      <c r="AE28" s="222"/>
      <c r="AF28" s="222"/>
      <c r="AG28" s="222"/>
      <c r="AH28" s="223"/>
      <c r="AI28" s="213" t="n">
        <v>0</v>
      </c>
      <c r="AJ28" s="219" t="n">
        <v>0</v>
      </c>
      <c r="AK28" s="215" t="n">
        <v>0</v>
      </c>
      <c r="AL28" s="216" t="n">
        <v>0</v>
      </c>
      <c r="AM28" s="217" t="n">
        <v>0</v>
      </c>
      <c r="AN28" s="228" t="n">
        <f aca="false">SUM(W28:AH28)</f>
        <v>0</v>
      </c>
      <c r="AO28" s="224" t="n">
        <f aca="false">IF(C28=0,0,((AN28+H28)*(D28/C28))-I28)</f>
        <v>0</v>
      </c>
      <c r="AP28" s="215" t="n">
        <f aca="false">-AN28*AP$11</f>
        <v>-0</v>
      </c>
      <c r="AQ28" s="216" t="n">
        <f aca="false">+AO28+AP28</f>
        <v>0</v>
      </c>
      <c r="AR28" s="217" t="n">
        <f aca="false">IF(AN28=0,0,AQ28/AN28)</f>
        <v>0</v>
      </c>
      <c r="AS28" s="228" t="n">
        <f aca="false">C28-H28-AN28</f>
        <v>0</v>
      </c>
      <c r="AT28" s="229" t="n">
        <f aca="false">+D28-I28-AO28</f>
        <v>0</v>
      </c>
      <c r="AU28" s="215" t="n">
        <f aca="false">-AS28*AU$11</f>
        <v>-0</v>
      </c>
      <c r="AV28" s="216" t="n">
        <f aca="false">+AT28+AU28</f>
        <v>0</v>
      </c>
      <c r="AW28" s="225" t="n">
        <f aca="false">IF(AS28=0,0,AV28/AS28)</f>
        <v>0</v>
      </c>
    </row>
    <row r="29" customFormat="false" ht="11.25" hidden="false" customHeight="true" outlineLevel="0" collapsed="false">
      <c r="A29" s="226"/>
      <c r="B29" s="212"/>
      <c r="C29" s="213"/>
      <c r="D29" s="214"/>
      <c r="E29" s="215" t="n">
        <f aca="false">-C29*E$11</f>
        <v>-0</v>
      </c>
      <c r="F29" s="216" t="n">
        <f aca="false">SUM(D29:E29)</f>
        <v>0</v>
      </c>
      <c r="G29" s="227" t="n">
        <f aca="false">IF(C29=0,0,F29/C29)</f>
        <v>0</v>
      </c>
      <c r="H29" s="218"/>
      <c r="I29" s="219"/>
      <c r="J29" s="215" t="n">
        <f aca="false">-H29*J$11</f>
        <v>-0</v>
      </c>
      <c r="K29" s="216" t="n">
        <f aca="false">SUM(I29:J29)</f>
        <v>0</v>
      </c>
      <c r="L29" s="217" t="n">
        <f aca="false">IF(H29=0,0,K29/H29)</f>
        <v>0</v>
      </c>
      <c r="M29" s="218" t="n">
        <f aca="false">+H29+SUMIF(W$10:AH$10,"&lt;="&amp;K$2,W29:AH29)</f>
        <v>0</v>
      </c>
      <c r="N29" s="219" t="n">
        <f aca="false">I29+AO29</f>
        <v>0</v>
      </c>
      <c r="O29" s="215" t="n">
        <f aca="false">-$M29*O$11</f>
        <v>-0</v>
      </c>
      <c r="P29" s="216" t="n">
        <f aca="false">SUM(N29:O29)</f>
        <v>0</v>
      </c>
      <c r="Q29" s="217" t="n">
        <f aca="false">IF(M29=0,0,P29/M29)</f>
        <v>0</v>
      </c>
      <c r="R29" s="213" t="n">
        <f aca="false">M29-H29</f>
        <v>0</v>
      </c>
      <c r="S29" s="220" t="n">
        <f aca="false">+N29-I29</f>
        <v>0</v>
      </c>
      <c r="T29" s="215" t="n">
        <f aca="false">-$R29*T$11</f>
        <v>-0</v>
      </c>
      <c r="U29" s="216" t="n">
        <f aca="false">SUM(S29:T29)</f>
        <v>0</v>
      </c>
      <c r="V29" s="217" t="n">
        <f aca="false">IF(R29=0,0,U29/R29)</f>
        <v>0</v>
      </c>
      <c r="W29" s="221"/>
      <c r="X29" s="221"/>
      <c r="Y29" s="221"/>
      <c r="Z29" s="221"/>
      <c r="AA29" s="222"/>
      <c r="AB29" s="222"/>
      <c r="AC29" s="222"/>
      <c r="AD29" s="222"/>
      <c r="AE29" s="222"/>
      <c r="AF29" s="222"/>
      <c r="AG29" s="222"/>
      <c r="AH29" s="223"/>
      <c r="AI29" s="213" t="n">
        <v>0</v>
      </c>
      <c r="AJ29" s="219" t="n">
        <v>0</v>
      </c>
      <c r="AK29" s="215" t="n">
        <v>0</v>
      </c>
      <c r="AL29" s="216" t="n">
        <v>0</v>
      </c>
      <c r="AM29" s="217" t="n">
        <v>0</v>
      </c>
      <c r="AN29" s="228" t="n">
        <f aca="false">SUM(W29:AH29)</f>
        <v>0</v>
      </c>
      <c r="AO29" s="224" t="n">
        <f aca="false">IF(C29=0,0,((AN29+H29)*(D29/C29))-I29)</f>
        <v>0</v>
      </c>
      <c r="AP29" s="215" t="n">
        <f aca="false">-AN29*AP$11</f>
        <v>-0</v>
      </c>
      <c r="AQ29" s="216" t="n">
        <f aca="false">+AO29+AP29</f>
        <v>0</v>
      </c>
      <c r="AR29" s="217" t="n">
        <f aca="false">IF(AN29=0,0,AQ29/AN29)</f>
        <v>0</v>
      </c>
      <c r="AS29" s="228" t="n">
        <f aca="false">C29-H29-AN29</f>
        <v>0</v>
      </c>
      <c r="AT29" s="229" t="n">
        <f aca="false">+D29-I29-AO29</f>
        <v>0</v>
      </c>
      <c r="AU29" s="215" t="n">
        <f aca="false">-AS29*AU$11</f>
        <v>-0</v>
      </c>
      <c r="AV29" s="216" t="n">
        <f aca="false">+AT29+AU29</f>
        <v>0</v>
      </c>
      <c r="AW29" s="225" t="n">
        <f aca="false">IF(AS29=0,0,AV29/AS29)</f>
        <v>0</v>
      </c>
    </row>
    <row r="30" customFormat="false" ht="11.25" hidden="false" customHeight="true" outlineLevel="0" collapsed="false">
      <c r="A30" s="226"/>
      <c r="B30" s="212"/>
      <c r="C30" s="213"/>
      <c r="D30" s="214"/>
      <c r="E30" s="215" t="n">
        <f aca="false">-C30*E$11</f>
        <v>-0</v>
      </c>
      <c r="F30" s="216" t="n">
        <f aca="false">SUM(D30:E30)</f>
        <v>0</v>
      </c>
      <c r="G30" s="227" t="n">
        <f aca="false">IF(C30=0,0,F30/C30)</f>
        <v>0</v>
      </c>
      <c r="H30" s="218"/>
      <c r="I30" s="219"/>
      <c r="J30" s="215" t="n">
        <f aca="false">-H30*J$11</f>
        <v>-0</v>
      </c>
      <c r="K30" s="216" t="n">
        <f aca="false">SUM(I30:J30)</f>
        <v>0</v>
      </c>
      <c r="L30" s="217" t="n">
        <f aca="false">IF(H30=0,0,K30/H30)</f>
        <v>0</v>
      </c>
      <c r="M30" s="218" t="n">
        <f aca="false">+H30+SUMIF(W$10:AH$10,"&lt;="&amp;K$2,W30:AH30)</f>
        <v>0</v>
      </c>
      <c r="N30" s="219" t="n">
        <f aca="false">I30+AO30</f>
        <v>0</v>
      </c>
      <c r="O30" s="215" t="n">
        <f aca="false">-$M30*O$11</f>
        <v>-0</v>
      </c>
      <c r="P30" s="216" t="n">
        <f aca="false">SUM(N30:O30)</f>
        <v>0</v>
      </c>
      <c r="Q30" s="217" t="n">
        <f aca="false">IF(M30=0,0,P30/M30)</f>
        <v>0</v>
      </c>
      <c r="R30" s="213" t="n">
        <f aca="false">M30-H30</f>
        <v>0</v>
      </c>
      <c r="S30" s="220" t="n">
        <f aca="false">+N30-I30</f>
        <v>0</v>
      </c>
      <c r="T30" s="215" t="n">
        <f aca="false">-$R30*T$11</f>
        <v>-0</v>
      </c>
      <c r="U30" s="216" t="n">
        <f aca="false">SUM(S30:T30)</f>
        <v>0</v>
      </c>
      <c r="V30" s="217" t="n">
        <f aca="false">IF(R30=0,0,U30/R30)</f>
        <v>0</v>
      </c>
      <c r="W30" s="221"/>
      <c r="X30" s="221"/>
      <c r="Y30" s="221"/>
      <c r="Z30" s="221"/>
      <c r="AA30" s="222"/>
      <c r="AB30" s="222"/>
      <c r="AC30" s="222"/>
      <c r="AD30" s="222"/>
      <c r="AE30" s="222"/>
      <c r="AF30" s="222"/>
      <c r="AG30" s="222"/>
      <c r="AH30" s="223"/>
      <c r="AI30" s="213" t="n">
        <v>0</v>
      </c>
      <c r="AJ30" s="219" t="n">
        <v>0</v>
      </c>
      <c r="AK30" s="215" t="n">
        <v>0</v>
      </c>
      <c r="AL30" s="216" t="n">
        <v>0</v>
      </c>
      <c r="AM30" s="217" t="n">
        <v>0</v>
      </c>
      <c r="AN30" s="228" t="n">
        <f aca="false">SUM(W30:AH30)</f>
        <v>0</v>
      </c>
      <c r="AO30" s="224" t="n">
        <f aca="false">IF(C30=0,0,((AN30+H30)*(D30/C30))-I30)</f>
        <v>0</v>
      </c>
      <c r="AP30" s="215" t="n">
        <f aca="false">-AN30*AP$11</f>
        <v>-0</v>
      </c>
      <c r="AQ30" s="216" t="n">
        <f aca="false">+AO30+AP30</f>
        <v>0</v>
      </c>
      <c r="AR30" s="217" t="n">
        <f aca="false">IF(AN30=0,0,AQ30/AN30)</f>
        <v>0</v>
      </c>
      <c r="AS30" s="228" t="n">
        <f aca="false">C30-H30-AN30</f>
        <v>0</v>
      </c>
      <c r="AT30" s="229" t="n">
        <f aca="false">+D30-I30-AO30</f>
        <v>0</v>
      </c>
      <c r="AU30" s="215" t="n">
        <f aca="false">-AS30*AU$11</f>
        <v>-0</v>
      </c>
      <c r="AV30" s="216" t="n">
        <f aca="false">+AT30+AU30</f>
        <v>0</v>
      </c>
      <c r="AW30" s="225" t="n">
        <f aca="false">IF(AS30=0,0,AV30/AS30)</f>
        <v>0</v>
      </c>
    </row>
    <row r="31" customFormat="false" ht="11.25" hidden="false" customHeight="true" outlineLevel="0" collapsed="false">
      <c r="A31" s="232" t="s">
        <v>86</v>
      </c>
      <c r="B31" s="233"/>
      <c r="C31" s="234" t="n">
        <f aca="false">SUM(C14:C30)</f>
        <v>2667755.854</v>
      </c>
      <c r="D31" s="234" t="n">
        <f aca="false">SUM(D14:D30)</f>
        <v>697500</v>
      </c>
      <c r="E31" s="234" t="n">
        <f aca="false">SUM(E14:E30)</f>
        <v>-533551.1708</v>
      </c>
      <c r="F31" s="234" t="n">
        <f aca="false">SUM(F14:F30)</f>
        <v>163948.8292</v>
      </c>
      <c r="G31" s="235" t="n">
        <f aca="false">IF(C31=0,0,F31/C31)</f>
        <v>0.0614557096573051</v>
      </c>
      <c r="H31" s="234" t="n">
        <f aca="false">SUM(H14:H30)</f>
        <v>311277</v>
      </c>
      <c r="I31" s="234" t="n">
        <f aca="false">SUM(I14:I30)</f>
        <v>77800</v>
      </c>
      <c r="J31" s="234" t="n">
        <f aca="false">SUM(J14:J30)</f>
        <v>-62255.4</v>
      </c>
      <c r="K31" s="234" t="n">
        <f aca="false">SUM(K14:K30)</f>
        <v>15544.6</v>
      </c>
      <c r="L31" s="236" t="n">
        <f aca="false">IF(H31=0,0,K31/H31)</f>
        <v>0.0499381579750512</v>
      </c>
      <c r="M31" s="234" t="n">
        <f aca="false">SUM(M14:M30)</f>
        <v>1360286.365</v>
      </c>
      <c r="N31" s="234" t="n">
        <f aca="false">SUM(N14:N30)</f>
        <v>231828.33142631</v>
      </c>
      <c r="O31" s="234" t="n">
        <f aca="false">SUM(O14:O30)</f>
        <v>-272057.273</v>
      </c>
      <c r="P31" s="234" t="n">
        <f aca="false">SUM(P14:P30)</f>
        <v>-40228.94157369</v>
      </c>
      <c r="Q31" s="236" t="n">
        <f aca="false">IF(M31=0,0,P31/M31)</f>
        <v>-0.0295738769488364</v>
      </c>
      <c r="R31" s="234" t="n">
        <f aca="false">SUM(R14:R30)</f>
        <v>1049009.365</v>
      </c>
      <c r="S31" s="234" t="n">
        <f aca="false">SUM(S14:S30)</f>
        <v>154028.33142631</v>
      </c>
      <c r="T31" s="234" t="n">
        <f aca="false">SUM(T14:T30)</f>
        <v>-209801.873</v>
      </c>
      <c r="U31" s="234" t="n">
        <f aca="false">SUM(U14:U30)</f>
        <v>-55773.54157369</v>
      </c>
      <c r="V31" s="236" t="n">
        <f aca="false">IF(R31=0,0,U31/R31)</f>
        <v>-0.0531678204547678</v>
      </c>
      <c r="W31" s="237" t="n">
        <f aca="false">SUM(W14:W30)</f>
        <v>59552.57</v>
      </c>
      <c r="X31" s="238" t="n">
        <f aca="false">SUM(X14:X30)</f>
        <v>59562.57</v>
      </c>
      <c r="Y31" s="238" t="n">
        <f aca="false">SUM(Y14:Y30)</f>
        <v>59552.57</v>
      </c>
      <c r="Z31" s="238" t="n">
        <f aca="false">SUM(Z14:Z30)</f>
        <v>59552.57</v>
      </c>
      <c r="AA31" s="238" t="n">
        <f aca="false">SUM(AA14:AA30)</f>
        <v>59552.57</v>
      </c>
      <c r="AB31" s="238" t="n">
        <f aca="false">SUM(AB14:AB30)</f>
        <v>59552.57</v>
      </c>
      <c r="AC31" s="238" t="n">
        <f aca="false">SUM(AC14:AC30)</f>
        <v>59552.57</v>
      </c>
      <c r="AD31" s="238" t="n">
        <f aca="false">SUM(AD14:AD30)</f>
        <v>100156.727</v>
      </c>
      <c r="AE31" s="238" t="n">
        <f aca="false">SUM(AE14:AE30)</f>
        <v>127643.662</v>
      </c>
      <c r="AF31" s="238" t="n">
        <f aca="false">SUM(AF14:AF30)</f>
        <v>127643.662</v>
      </c>
      <c r="AG31" s="238" t="n">
        <f aca="false">SUM(AG14:AG30)</f>
        <v>139143.662</v>
      </c>
      <c r="AH31" s="239" t="n">
        <f aca="false">SUM(AH14:AH30)</f>
        <v>137543.662</v>
      </c>
      <c r="AI31" s="234" t="n">
        <f aca="false">SUM(AI14:AI30)</f>
        <v>0</v>
      </c>
      <c r="AJ31" s="240" t="n">
        <f aca="false">SUM(AJ14:AJ30)</f>
        <v>24393.9795983136</v>
      </c>
      <c r="AK31" s="240" t="n">
        <f aca="false">SUM(AK14:AK30)</f>
        <v>-196.309628</v>
      </c>
      <c r="AL31" s="240" t="n">
        <f aca="false">SUM(AL14:AL30)</f>
        <v>0</v>
      </c>
      <c r="AM31" s="236" t="n">
        <f aca="false">IF(AI31=0,0,AL31/AI31)</f>
        <v>0</v>
      </c>
      <c r="AN31" s="241" t="n">
        <f aca="false">SUM(AN14:AN30)</f>
        <v>1049009.365</v>
      </c>
      <c r="AO31" s="242" t="n">
        <f aca="false">SUM(AO14:AO30)</f>
        <v>276912.08142631</v>
      </c>
      <c r="AP31" s="240" t="n">
        <f aca="false">SUM(AP14:AP30)</f>
        <v>-209801.873</v>
      </c>
      <c r="AQ31" s="242" t="n">
        <f aca="false">SUM(AQ14:AQ30)</f>
        <v>67110.20842631</v>
      </c>
      <c r="AR31" s="236" t="n">
        <f aca="false">IF(AN31=0,0,AQ31/AN31)</f>
        <v>0.063974842041863</v>
      </c>
      <c r="AS31" s="242" t="n">
        <f aca="false">SUM(AS14:AS30)</f>
        <v>1307469.489</v>
      </c>
      <c r="AT31" s="242" t="n">
        <f aca="false">SUM(AT14:AT30)</f>
        <v>342787.91857369</v>
      </c>
      <c r="AU31" s="242" t="n">
        <f aca="false">SUM(AU14:AU30)</f>
        <v>-261493.8978</v>
      </c>
      <c r="AV31" s="242" t="n">
        <f aca="false">SUM(AV14:AV30)</f>
        <v>81294.02077369</v>
      </c>
      <c r="AW31" s="236" t="n">
        <f aca="false">IF(AS31=0,0,AV31/AS31)</f>
        <v>0.0621766102059227</v>
      </c>
    </row>
    <row r="32" s="210" customFormat="true" ht="11.25" hidden="false" customHeight="true" outlineLevel="0" collapsed="false">
      <c r="A32" s="243" t="s">
        <v>87</v>
      </c>
      <c r="B32" s="244"/>
      <c r="C32" s="245"/>
      <c r="D32" s="246"/>
      <c r="E32" s="247" t="n">
        <v>0</v>
      </c>
      <c r="F32" s="246" t="n">
        <v>0</v>
      </c>
      <c r="G32" s="248" t="n">
        <v>0</v>
      </c>
      <c r="H32" s="249"/>
      <c r="I32" s="246"/>
      <c r="J32" s="247" t="n">
        <v>0</v>
      </c>
      <c r="K32" s="246"/>
      <c r="L32" s="250" t="n">
        <f aca="false">IF(H32=0,0,K32/H32)</f>
        <v>0</v>
      </c>
      <c r="M32" s="245"/>
      <c r="N32" s="246"/>
      <c r="O32" s="247" t="n">
        <f aca="false">-ROUND(M32*7.5%,0)</f>
        <v>0</v>
      </c>
      <c r="P32" s="246" t="e">
        <f aca="false">+N32+O32+#REF!+#REF!+#REF!</f>
        <v>#REF!</v>
      </c>
      <c r="Q32" s="250" t="n">
        <f aca="false">IF(M32=0,0,P32/M32)</f>
        <v>0</v>
      </c>
      <c r="R32" s="245"/>
      <c r="S32" s="246"/>
      <c r="T32" s="247" t="n">
        <f aca="false">-ROUND(R32*7.5%,0)</f>
        <v>0</v>
      </c>
      <c r="U32" s="246" t="e">
        <f aca="false">+S32+T32+#REF!+#REF!+#REF!</f>
        <v>#REF!</v>
      </c>
      <c r="V32" s="250" t="n">
        <f aca="false">IF(R32=0,0,U32/R32)</f>
        <v>0</v>
      </c>
      <c r="W32" s="251"/>
      <c r="X32" s="252"/>
      <c r="Y32" s="252"/>
      <c r="Z32" s="252"/>
      <c r="AA32" s="253"/>
      <c r="AB32" s="253"/>
      <c r="AC32" s="253"/>
      <c r="AD32" s="253"/>
      <c r="AE32" s="253"/>
      <c r="AF32" s="253"/>
      <c r="AG32" s="253"/>
      <c r="AH32" s="254"/>
      <c r="AI32" s="245"/>
      <c r="AJ32" s="246"/>
      <c r="AK32" s="247" t="n">
        <f aca="false">-ROUND(AI32*7.5%,0)</f>
        <v>0</v>
      </c>
      <c r="AL32" s="246" t="e">
        <f aca="false">+AJ32+AK32+#REF!+#REF!+#REF!</f>
        <v>#REF!</v>
      </c>
      <c r="AM32" s="250" t="n">
        <f aca="false">IF(AI32=0,0,AL32/AI32)</f>
        <v>0</v>
      </c>
      <c r="AN32" s="255" t="n">
        <f aca="false">SUM(W32:AH32)</f>
        <v>0</v>
      </c>
      <c r="AO32" s="256"/>
      <c r="AP32" s="247" t="n">
        <f aca="false">-ROUND(AN32*7.5%,0)</f>
        <v>0</v>
      </c>
      <c r="AQ32" s="246" t="e">
        <f aca="false">+AO32+AP32+#REF!+#REF!+#REF!</f>
        <v>#REF!</v>
      </c>
      <c r="AR32" s="250" t="n">
        <f aca="false">IF(AN32=0,0,AQ32/AN32)</f>
        <v>0</v>
      </c>
      <c r="AS32" s="255" t="n">
        <f aca="false">C32-H32-AN32</f>
        <v>0</v>
      </c>
      <c r="AT32" s="246"/>
      <c r="AU32" s="247" t="n">
        <f aca="false">-ROUND(AS32*7.5%,0)</f>
        <v>0</v>
      </c>
      <c r="AV32" s="246" t="e">
        <f aca="false">+AT32+AU32+#REF!+#REF!+#REF!</f>
        <v>#REF!</v>
      </c>
      <c r="AW32" s="257" t="n">
        <f aca="false">IF(AS32=0,0,AV32/AS32)</f>
        <v>0</v>
      </c>
    </row>
    <row r="33" s="210" customFormat="true" ht="11.25" hidden="false" customHeight="true" outlineLevel="0" collapsed="false">
      <c r="A33" s="211" t="s">
        <v>76</v>
      </c>
      <c r="B33" s="212" t="s">
        <v>46</v>
      </c>
      <c r="C33" s="213" t="n">
        <v>50000</v>
      </c>
      <c r="D33" s="214" t="n">
        <v>13000</v>
      </c>
      <c r="E33" s="215" t="n">
        <f aca="false">-C33*E$11</f>
        <v>-10000</v>
      </c>
      <c r="F33" s="216" t="n">
        <f aca="false">SUM(D33:E33)</f>
        <v>3000</v>
      </c>
      <c r="G33" s="217" t="n">
        <f aca="false">IF(C33=0,0,F33/C33)</f>
        <v>0.06</v>
      </c>
      <c r="H33" s="218" t="n">
        <v>0</v>
      </c>
      <c r="I33" s="219" t="n">
        <v>0</v>
      </c>
      <c r="J33" s="215" t="n">
        <f aca="false">-H33*J$11</f>
        <v>-0</v>
      </c>
      <c r="K33" s="216" t="n">
        <f aca="false">SUM(I33:J33)</f>
        <v>0</v>
      </c>
      <c r="L33" s="217" t="n">
        <f aca="false">IF(H33=0,0,K33/H33)</f>
        <v>0</v>
      </c>
      <c r="M33" s="218" t="n">
        <f aca="false">+H33+SUMIF(W$10:AH$10,"&lt;="&amp;K$2,W33:AH33)</f>
        <v>50000</v>
      </c>
      <c r="N33" s="219" t="n">
        <f aca="false">I33+AO33</f>
        <v>13000</v>
      </c>
      <c r="O33" s="215" t="n">
        <f aca="false">-$M33*O$11</f>
        <v>-10000</v>
      </c>
      <c r="P33" s="216" t="n">
        <f aca="false">SUM(N33:O33)</f>
        <v>3000</v>
      </c>
      <c r="Q33" s="217" t="n">
        <f aca="false">IF(M33=0,0,P33/M33)</f>
        <v>0.06</v>
      </c>
      <c r="R33" s="213" t="n">
        <f aca="false">M33-H33</f>
        <v>50000</v>
      </c>
      <c r="S33" s="220" t="n">
        <f aca="false">+N33-I33</f>
        <v>13000</v>
      </c>
      <c r="T33" s="215" t="n">
        <f aca="false">-$R33*T$11</f>
        <v>-10000</v>
      </c>
      <c r="U33" s="216" t="n">
        <f aca="false">SUM(S33:T33)</f>
        <v>3000</v>
      </c>
      <c r="V33" s="217" t="n">
        <f aca="false">IF(R33=0,0,U33/R33)</f>
        <v>0.06</v>
      </c>
      <c r="W33" s="221"/>
      <c r="X33" s="221" t="n">
        <v>0</v>
      </c>
      <c r="Y33" s="221"/>
      <c r="Z33" s="221" t="n">
        <v>0</v>
      </c>
      <c r="AA33" s="222" t="n">
        <v>50000</v>
      </c>
      <c r="AB33" s="222"/>
      <c r="AC33" s="222"/>
      <c r="AD33" s="222" t="n">
        <v>0</v>
      </c>
      <c r="AE33" s="222" t="n">
        <v>0</v>
      </c>
      <c r="AF33" s="222" t="n">
        <v>0</v>
      </c>
      <c r="AG33" s="222"/>
      <c r="AH33" s="223"/>
      <c r="AI33" s="213" t="n">
        <v>0</v>
      </c>
      <c r="AJ33" s="219" t="n">
        <v>12000</v>
      </c>
      <c r="AK33" s="215" t="n">
        <f aca="false">-3.919964-4.72</f>
        <v>-8.639964</v>
      </c>
      <c r="AL33" s="216" t="n">
        <v>0</v>
      </c>
      <c r="AM33" s="217" t="n">
        <v>0</v>
      </c>
      <c r="AN33" s="213" t="n">
        <f aca="false">SUM(W33:AH33)</f>
        <v>50000</v>
      </c>
      <c r="AO33" s="224" t="n">
        <f aca="false">IF(C33=0,0,((AN33+H33)*(D33/C33))-I33)</f>
        <v>13000</v>
      </c>
      <c r="AP33" s="215" t="n">
        <f aca="false">-AN33*AP$11</f>
        <v>-10000</v>
      </c>
      <c r="AQ33" s="216" t="n">
        <f aca="false">+AO33+AP33</f>
        <v>3000</v>
      </c>
      <c r="AR33" s="217" t="n">
        <f aca="false">IF(AN33=0,0,AQ33/AN33)</f>
        <v>0.06</v>
      </c>
      <c r="AS33" s="213" t="n">
        <f aca="false">C33-H33-AN33</f>
        <v>0</v>
      </c>
      <c r="AT33" s="219" t="n">
        <f aca="false">+D33-I33-AO33</f>
        <v>0</v>
      </c>
      <c r="AU33" s="215" t="n">
        <f aca="false">-AS33*AU$11</f>
        <v>-0</v>
      </c>
      <c r="AV33" s="216" t="n">
        <f aca="false">+AT33+AU33</f>
        <v>0</v>
      </c>
      <c r="AW33" s="225" t="n">
        <f aca="false">IF(AS33=0,0,AV33/AS33)</f>
        <v>0</v>
      </c>
    </row>
    <row r="34" s="210" customFormat="true" ht="11.25" hidden="false" customHeight="true" outlineLevel="0" collapsed="false">
      <c r="A34" s="211"/>
      <c r="B34" s="212"/>
      <c r="C34" s="213"/>
      <c r="D34" s="214"/>
      <c r="E34" s="215"/>
      <c r="F34" s="216"/>
      <c r="G34" s="217" t="n">
        <f aca="false">IF(C34=0,0,F34/C34)</f>
        <v>0</v>
      </c>
      <c r="H34" s="218"/>
      <c r="I34" s="219"/>
      <c r="J34" s="215"/>
      <c r="K34" s="216"/>
      <c r="L34" s="217"/>
      <c r="M34" s="218"/>
      <c r="N34" s="219"/>
      <c r="O34" s="215"/>
      <c r="P34" s="216"/>
      <c r="Q34" s="217"/>
      <c r="R34" s="213"/>
      <c r="S34" s="220"/>
      <c r="T34" s="215"/>
      <c r="U34" s="216"/>
      <c r="V34" s="217"/>
      <c r="W34" s="221"/>
      <c r="X34" s="221"/>
      <c r="Y34" s="221"/>
      <c r="Z34" s="221"/>
      <c r="AA34" s="221"/>
      <c r="AB34" s="221"/>
      <c r="AC34" s="222"/>
      <c r="AD34" s="222"/>
      <c r="AE34" s="222"/>
      <c r="AF34" s="222"/>
      <c r="AG34" s="222"/>
      <c r="AH34" s="223"/>
      <c r="AI34" s="213"/>
      <c r="AJ34" s="219"/>
      <c r="AK34" s="215"/>
      <c r="AL34" s="216"/>
      <c r="AM34" s="217"/>
      <c r="AN34" s="213"/>
      <c r="AO34" s="224"/>
      <c r="AP34" s="215"/>
      <c r="AQ34" s="216"/>
      <c r="AR34" s="217"/>
      <c r="AS34" s="228"/>
      <c r="AT34" s="229"/>
      <c r="AU34" s="215"/>
      <c r="AV34" s="216"/>
      <c r="AW34" s="225"/>
    </row>
    <row r="35" s="210" customFormat="true" ht="11.25" hidden="false" customHeight="true" outlineLevel="0" collapsed="false">
      <c r="A35" s="211" t="s">
        <v>88</v>
      </c>
      <c r="B35" s="212" t="s">
        <v>46</v>
      </c>
      <c r="C35" s="213" t="n">
        <v>40000</v>
      </c>
      <c r="D35" s="214" t="n">
        <v>12000</v>
      </c>
      <c r="E35" s="215" t="n">
        <f aca="false">-C35*E$11</f>
        <v>-8000</v>
      </c>
      <c r="F35" s="216" t="n">
        <f aca="false">SUM(D35:E35)</f>
        <v>4000</v>
      </c>
      <c r="G35" s="217" t="n">
        <f aca="false">IF(C35=0,0,F35/C35)</f>
        <v>0.1</v>
      </c>
      <c r="H35" s="218"/>
      <c r="I35" s="219"/>
      <c r="J35" s="215" t="n">
        <f aca="false">-H35*J$11</f>
        <v>-0</v>
      </c>
      <c r="K35" s="216" t="n">
        <f aca="false">SUM(I35:J35)</f>
        <v>0</v>
      </c>
      <c r="L35" s="217" t="n">
        <f aca="false">IF(H35=0,0,K35/H35)</f>
        <v>0</v>
      </c>
      <c r="M35" s="218" t="n">
        <f aca="false">+H35+SUMIF(W$10:AH$10,"&lt;="&amp;K$2,W35:AH35)</f>
        <v>39999.996</v>
      </c>
      <c r="N35" s="219" t="n">
        <f aca="false">I35+AO35</f>
        <v>11999.9988</v>
      </c>
      <c r="O35" s="215" t="n">
        <f aca="false">-$M35*O$11</f>
        <v>-7999.9992</v>
      </c>
      <c r="P35" s="216" t="n">
        <f aca="false">SUM(N35:O35)</f>
        <v>3999.9996</v>
      </c>
      <c r="Q35" s="217" t="n">
        <f aca="false">IF(M35=0,0,P35/M35)</f>
        <v>0.1</v>
      </c>
      <c r="R35" s="213" t="n">
        <f aca="false">M35-H35</f>
        <v>39999.996</v>
      </c>
      <c r="S35" s="220" t="n">
        <f aca="false">+N35-I35</f>
        <v>11999.9988</v>
      </c>
      <c r="T35" s="215" t="n">
        <f aca="false">-$R35*T$11</f>
        <v>-7999.9992</v>
      </c>
      <c r="U35" s="216" t="n">
        <f aca="false">SUM(S35:T35)</f>
        <v>3999.9996</v>
      </c>
      <c r="V35" s="217" t="n">
        <f aca="false">IF(R35=0,0,U35/R35)</f>
        <v>0.1</v>
      </c>
      <c r="W35" s="221" t="n">
        <v>3333.333</v>
      </c>
      <c r="X35" s="221" t="n">
        <v>3333.333</v>
      </c>
      <c r="Y35" s="221" t="n">
        <v>3333.333</v>
      </c>
      <c r="Z35" s="221" t="n">
        <v>3333.333</v>
      </c>
      <c r="AA35" s="221" t="n">
        <v>3333.333</v>
      </c>
      <c r="AB35" s="221" t="n">
        <v>3333.333</v>
      </c>
      <c r="AC35" s="221" t="n">
        <v>3333.333</v>
      </c>
      <c r="AD35" s="221" t="n">
        <v>3333.333</v>
      </c>
      <c r="AE35" s="221" t="n">
        <v>3333.333</v>
      </c>
      <c r="AF35" s="221" t="n">
        <v>3333.333</v>
      </c>
      <c r="AG35" s="221" t="n">
        <v>3333.333</v>
      </c>
      <c r="AH35" s="221" t="n">
        <v>3333.333</v>
      </c>
      <c r="AI35" s="213" t="n">
        <v>0</v>
      </c>
      <c r="AJ35" s="219"/>
      <c r="AK35" s="215" t="n">
        <v>0</v>
      </c>
      <c r="AL35" s="216"/>
      <c r="AM35" s="217" t="n">
        <v>0</v>
      </c>
      <c r="AN35" s="213" t="n">
        <f aca="false">SUM(W35:AH35)</f>
        <v>39999.996</v>
      </c>
      <c r="AO35" s="224" t="n">
        <f aca="false">IF(C35=0,0,((AN35+H35)*(D35/C35))-I35)</f>
        <v>11999.9988</v>
      </c>
      <c r="AP35" s="215" t="n">
        <f aca="false">-AN35*AP$11</f>
        <v>-7999.9992</v>
      </c>
      <c r="AQ35" s="216" t="n">
        <f aca="false">+AO35+AP35</f>
        <v>3999.9996</v>
      </c>
      <c r="AR35" s="217" t="n">
        <f aca="false">IF(AN35=0,0,AQ35/AN35)</f>
        <v>0.1</v>
      </c>
      <c r="AS35" s="228" t="n">
        <f aca="false">C35-H35-AN35</f>
        <v>0.00400000000081491</v>
      </c>
      <c r="AT35" s="229" t="n">
        <f aca="false">+D35-I35-AO35</f>
        <v>0.00120000000060827</v>
      </c>
      <c r="AU35" s="215" t="n">
        <f aca="false">-AS35*AU$11</f>
        <v>-0.000800000000162982</v>
      </c>
      <c r="AV35" s="216" t="n">
        <f aca="false">+AT35+AU35</f>
        <v>0.000400000000445289</v>
      </c>
      <c r="AW35" s="225" t="n">
        <f aca="false">IF(AS35=0,0,AV35/AS35)</f>
        <v>0.100000000090949</v>
      </c>
    </row>
    <row r="36" customFormat="false" ht="11.25" hidden="false" customHeight="true" outlineLevel="0" collapsed="false">
      <c r="A36" s="258" t="s">
        <v>89</v>
      </c>
      <c r="B36" s="212" t="s">
        <v>46</v>
      </c>
      <c r="C36" s="213" t="n">
        <v>1327731.959</v>
      </c>
      <c r="D36" s="214" t="n">
        <v>400000</v>
      </c>
      <c r="E36" s="215" t="n">
        <f aca="false">-C36*E$11</f>
        <v>-265546.3918</v>
      </c>
      <c r="F36" s="216" t="n">
        <f aca="false">SUM(D36:E36)</f>
        <v>134453.6082</v>
      </c>
      <c r="G36" s="217" t="n">
        <f aca="false">IF(C36=0,0,F36/C36)</f>
        <v>0.101265626159414</v>
      </c>
      <c r="H36" s="218" t="n">
        <v>995799</v>
      </c>
      <c r="I36" s="219" t="n">
        <v>299000</v>
      </c>
      <c r="J36" s="215" t="n">
        <f aca="false">-H36*J$11</f>
        <v>-199159.8</v>
      </c>
      <c r="K36" s="216" t="n">
        <f aca="false">SUM(I36:J36)</f>
        <v>99840.2</v>
      </c>
      <c r="L36" s="217" t="n">
        <f aca="false">IF(H36=0,0,K36/H36)</f>
        <v>0.100261398133559</v>
      </c>
      <c r="M36" s="218" t="n">
        <f aca="false">+H36+SUMIF(W$10:AH$10,"&lt;="&amp;K$2,W36:AH36)</f>
        <v>1327731.996</v>
      </c>
      <c r="N36" s="219" t="n">
        <f aca="false">I36+AO36</f>
        <v>400000.011146828</v>
      </c>
      <c r="O36" s="215" t="n">
        <f aca="false">-$M36*O$11</f>
        <v>-265546.3992</v>
      </c>
      <c r="P36" s="216" t="n">
        <f aca="false">SUM(N36:O36)</f>
        <v>134453.611946828</v>
      </c>
      <c r="Q36" s="217" t="n">
        <f aca="false">IF(M36=0,0,P36/M36)</f>
        <v>0.101265626159414</v>
      </c>
      <c r="R36" s="213" t="n">
        <f aca="false">M36-H36</f>
        <v>331932.996</v>
      </c>
      <c r="S36" s="220" t="n">
        <f aca="false">+N36-I36</f>
        <v>101000.011146828</v>
      </c>
      <c r="T36" s="215" t="n">
        <f aca="false">-$R36*T$11</f>
        <v>-66386.5992</v>
      </c>
      <c r="U36" s="216" t="n">
        <f aca="false">SUM(S36:T36)</f>
        <v>34613.4119468281</v>
      </c>
      <c r="V36" s="217" t="n">
        <f aca="false">IF(R36=0,0,U36/R36)</f>
        <v>0.104278310273282</v>
      </c>
      <c r="W36" s="221" t="n">
        <v>55322.166</v>
      </c>
      <c r="X36" s="221" t="n">
        <v>55322.166</v>
      </c>
      <c r="Y36" s="221" t="n">
        <v>55322.166</v>
      </c>
      <c r="Z36" s="221" t="n">
        <v>55322.166</v>
      </c>
      <c r="AA36" s="221" t="n">
        <v>55322.166</v>
      </c>
      <c r="AB36" s="221" t="n">
        <v>55322.166</v>
      </c>
      <c r="AC36" s="222"/>
      <c r="AD36" s="222"/>
      <c r="AE36" s="222"/>
      <c r="AF36" s="222"/>
      <c r="AG36" s="222"/>
      <c r="AH36" s="223"/>
      <c r="AI36" s="213"/>
      <c r="AJ36" s="219"/>
      <c r="AK36" s="215" t="n">
        <v>-178.7020496</v>
      </c>
      <c r="AL36" s="216" t="n">
        <v>0</v>
      </c>
      <c r="AM36" s="217" t="n">
        <v>0</v>
      </c>
      <c r="AN36" s="213" t="n">
        <f aca="false">SUM(W36:AH36)</f>
        <v>331932.996</v>
      </c>
      <c r="AO36" s="224" t="n">
        <f aca="false">IF(C36=0,0,((AN36+H36)*(D36/C36))-I36)</f>
        <v>101000.011146828</v>
      </c>
      <c r="AP36" s="215" t="n">
        <f aca="false">-AN36*AP$11</f>
        <v>-66386.5992</v>
      </c>
      <c r="AQ36" s="216" t="n">
        <f aca="false">+AO36+AP36</f>
        <v>34613.4119468281</v>
      </c>
      <c r="AR36" s="217" t="n">
        <f aca="false">IF(AN36=0,0,AQ36/AN36)</f>
        <v>0.104278310273282</v>
      </c>
      <c r="AS36" s="228" t="n">
        <f aca="false">C36-H36-AN36</f>
        <v>-0.0369999998947606</v>
      </c>
      <c r="AT36" s="229" t="n">
        <f aca="false">+D36-I36-AO36</f>
        <v>-0.0111468281247653</v>
      </c>
      <c r="AU36" s="215" t="n">
        <f aca="false">-AS36*AU$11</f>
        <v>0.00739999997895211</v>
      </c>
      <c r="AV36" s="216" t="n">
        <f aca="false">+AT36+AU36</f>
        <v>-0.0037468281458132</v>
      </c>
      <c r="AW36" s="225" t="n">
        <f aca="false">IF(AS36=0,0,AV36/AS36)</f>
        <v>0.10126562585055</v>
      </c>
    </row>
    <row r="37" customFormat="false" ht="11.25" hidden="false" customHeight="true" outlineLevel="0" collapsed="false">
      <c r="A37" s="258" t="s">
        <v>90</v>
      </c>
      <c r="B37" s="212" t="s">
        <v>46</v>
      </c>
      <c r="C37" s="213" t="n">
        <v>305965.775</v>
      </c>
      <c r="D37" s="214" t="n">
        <v>78000</v>
      </c>
      <c r="E37" s="215" t="n">
        <f aca="false">-C37*E$11</f>
        <v>-61193.155</v>
      </c>
      <c r="F37" s="216" t="n">
        <f aca="false">SUM(D37:E37)</f>
        <v>16806.845</v>
      </c>
      <c r="G37" s="217" t="n">
        <f aca="false">IF(C37=0,0,F37/C37)</f>
        <v>0.0549304738413961</v>
      </c>
      <c r="H37" s="218" t="n">
        <v>214176</v>
      </c>
      <c r="I37" s="219" t="n">
        <v>54000</v>
      </c>
      <c r="J37" s="215" t="n">
        <f aca="false">-H37*J$11</f>
        <v>-42835.2</v>
      </c>
      <c r="K37" s="216" t="n">
        <f aca="false">SUM(I37:J37)</f>
        <v>11164.8</v>
      </c>
      <c r="L37" s="217" t="n">
        <f aca="false">IF(H37=0,0,K37/H37)</f>
        <v>0.0521290900941282</v>
      </c>
      <c r="M37" s="218" t="n">
        <f aca="false">+H37+SUMIF(W$10:AH$10,"&lt;="&amp;K$2,W37:AH37)</f>
        <v>305966</v>
      </c>
      <c r="N37" s="219" t="n">
        <f aca="false">I37+AO37</f>
        <v>78000.0573593566</v>
      </c>
      <c r="O37" s="215" t="n">
        <f aca="false">-$M37*O$11</f>
        <v>-61193.2</v>
      </c>
      <c r="P37" s="216" t="n">
        <f aca="false">SUM(N37:O37)</f>
        <v>16806.8573593566</v>
      </c>
      <c r="Q37" s="217" t="n">
        <f aca="false">IF(M37=0,0,P37/M37)</f>
        <v>0.0549304738413961</v>
      </c>
      <c r="R37" s="213" t="n">
        <f aca="false">M37-H37</f>
        <v>91790</v>
      </c>
      <c r="S37" s="220" t="n">
        <f aca="false">+N37-I37</f>
        <v>24000.0573593566</v>
      </c>
      <c r="T37" s="215" t="n">
        <f aca="false">-$R37*T$11</f>
        <v>-18358</v>
      </c>
      <c r="U37" s="216" t="n">
        <f aca="false">SUM(S37:T37)</f>
        <v>5642.05735935661</v>
      </c>
      <c r="V37" s="217" t="n">
        <f aca="false">IF(R37=0,0,U37/R37)</f>
        <v>0.0614670155720297</v>
      </c>
      <c r="W37" s="221"/>
      <c r="X37" s="221"/>
      <c r="Y37" s="221"/>
      <c r="Z37" s="221"/>
      <c r="AA37" s="221"/>
      <c r="AB37" s="221"/>
      <c r="AC37" s="222" t="n">
        <v>91790</v>
      </c>
      <c r="AD37" s="222"/>
      <c r="AE37" s="222"/>
      <c r="AF37" s="222"/>
      <c r="AG37" s="222"/>
      <c r="AH37" s="223"/>
      <c r="AI37" s="213"/>
      <c r="AJ37" s="219"/>
      <c r="AK37" s="215" t="n">
        <v>-178.7020496</v>
      </c>
      <c r="AL37" s="216" t="n">
        <v>0</v>
      </c>
      <c r="AM37" s="217" t="n">
        <v>0</v>
      </c>
      <c r="AN37" s="213" t="n">
        <f aca="false">SUM(W37:AH37)</f>
        <v>91790</v>
      </c>
      <c r="AO37" s="224" t="n">
        <f aca="false">IF(C37=0,0,((AN37+H37)*(D37/C37))-I37)</f>
        <v>24000.0573593566</v>
      </c>
      <c r="AP37" s="215" t="n">
        <f aca="false">-AN37*AP$11</f>
        <v>-18358</v>
      </c>
      <c r="AQ37" s="216" t="n">
        <f aca="false">+AO37+AP37</f>
        <v>5642.05735935661</v>
      </c>
      <c r="AR37" s="217" t="n">
        <f aca="false">IF(AN37=0,0,AQ37/AN37)</f>
        <v>0.0614670155720297</v>
      </c>
      <c r="AS37" s="228" t="n">
        <f aca="false">C37-H37-AN37</f>
        <v>-0.224999999976717</v>
      </c>
      <c r="AT37" s="229" t="n">
        <f aca="false">+D37-I37-AO37</f>
        <v>-0.0573593566077761</v>
      </c>
      <c r="AU37" s="215" t="n">
        <f aca="false">-AS37*AU$11</f>
        <v>0.0449999999953434</v>
      </c>
      <c r="AV37" s="216" t="n">
        <f aca="false">+AT37+AU37</f>
        <v>-0.0123593566124327</v>
      </c>
      <c r="AW37" s="225" t="n">
        <f aca="false">IF(AS37=0,0,AV37/AS37)</f>
        <v>0.0549304738387186</v>
      </c>
    </row>
    <row r="38" customFormat="false" ht="11.25" hidden="false" customHeight="true" outlineLevel="0" collapsed="false">
      <c r="A38" s="258" t="s">
        <v>91</v>
      </c>
      <c r="B38" s="212" t="s">
        <v>46</v>
      </c>
      <c r="C38" s="213" t="n">
        <v>425500</v>
      </c>
      <c r="D38" s="214" t="n">
        <v>128000</v>
      </c>
      <c r="E38" s="215" t="n">
        <f aca="false">-C38*E$11</f>
        <v>-85100</v>
      </c>
      <c r="F38" s="216" t="n">
        <f aca="false">SUM(D38:E38)</f>
        <v>42900</v>
      </c>
      <c r="G38" s="217" t="n">
        <f aca="false">IF(C38=0,0,F38/C38)</f>
        <v>0.100822561692127</v>
      </c>
      <c r="H38" s="218" t="n">
        <v>0</v>
      </c>
      <c r="I38" s="219" t="n">
        <v>0</v>
      </c>
      <c r="J38" s="215" t="n">
        <f aca="false">-H38*J$11</f>
        <v>-0</v>
      </c>
      <c r="K38" s="216" t="n">
        <f aca="false">SUM(I38:J38)</f>
        <v>0</v>
      </c>
      <c r="L38" s="217" t="n">
        <f aca="false">IF(H38=0,0,K38/H38)</f>
        <v>0</v>
      </c>
      <c r="M38" s="218" t="n">
        <f aca="false">+H38+SUMIF(W$10:AH$10,"&lt;="&amp;K$2,W38:AH38)</f>
        <v>283666.664</v>
      </c>
      <c r="N38" s="219" t="n">
        <f aca="false">I38+AO38</f>
        <v>85333.3325311398</v>
      </c>
      <c r="O38" s="215" t="n">
        <f aca="false">-$M38*O$11</f>
        <v>-56733.3328</v>
      </c>
      <c r="P38" s="216" t="n">
        <f aca="false">SUM(N38:O38)</f>
        <v>28599.9997311398</v>
      </c>
      <c r="Q38" s="217" t="n">
        <f aca="false">IF(M38=0,0,P38/M38)</f>
        <v>0.100822561692127</v>
      </c>
      <c r="R38" s="213" t="n">
        <f aca="false">M38-H38</f>
        <v>283666.664</v>
      </c>
      <c r="S38" s="220" t="n">
        <f aca="false">+N38-I38</f>
        <v>85333.3325311398</v>
      </c>
      <c r="T38" s="215" t="n">
        <f aca="false">-$R38*T$11</f>
        <v>-56733.3328</v>
      </c>
      <c r="U38" s="216" t="n">
        <f aca="false">SUM(S38:T38)</f>
        <v>28599.9997311398</v>
      </c>
      <c r="V38" s="217" t="n">
        <f aca="false">IF(R38=0,0,U38/R38)</f>
        <v>0.100822561692127</v>
      </c>
      <c r="W38" s="221"/>
      <c r="X38" s="221"/>
      <c r="Y38" s="221"/>
      <c r="Z38" s="221"/>
      <c r="AA38" s="221" t="n">
        <v>35458.333</v>
      </c>
      <c r="AB38" s="221" t="n">
        <v>35458.333</v>
      </c>
      <c r="AC38" s="221" t="n">
        <v>35458.333</v>
      </c>
      <c r="AD38" s="221" t="n">
        <v>35458.333</v>
      </c>
      <c r="AE38" s="221" t="n">
        <v>35458.333</v>
      </c>
      <c r="AF38" s="221" t="n">
        <v>35458.333</v>
      </c>
      <c r="AG38" s="221" t="n">
        <v>35458.333</v>
      </c>
      <c r="AH38" s="221" t="n">
        <v>35458.333</v>
      </c>
      <c r="AI38" s="213"/>
      <c r="AJ38" s="219"/>
      <c r="AK38" s="215" t="n">
        <v>-178.7020496</v>
      </c>
      <c r="AL38" s="216" t="n">
        <v>0</v>
      </c>
      <c r="AM38" s="217" t="n">
        <v>0</v>
      </c>
      <c r="AN38" s="213" t="n">
        <f aca="false">SUM(W38:AH38)</f>
        <v>283666.664</v>
      </c>
      <c r="AO38" s="224" t="n">
        <f aca="false">IF(C38=0,0,((AN38+H38)*(D38/C38))-I38)</f>
        <v>85333.3325311398</v>
      </c>
      <c r="AP38" s="215" t="n">
        <f aca="false">-AN38*AP$11</f>
        <v>-56733.3328</v>
      </c>
      <c r="AQ38" s="216" t="n">
        <f aca="false">+AO38+AP38</f>
        <v>28599.9997311398</v>
      </c>
      <c r="AR38" s="217" t="n">
        <f aca="false">IF(AN38=0,0,AQ38/AN38)</f>
        <v>0.100822561692127</v>
      </c>
      <c r="AS38" s="228" t="n">
        <f aca="false">C38-H38-AN38</f>
        <v>141833.336</v>
      </c>
      <c r="AT38" s="229" t="n">
        <f aca="false">+D38-I38-AO38</f>
        <v>42666.6674688602</v>
      </c>
      <c r="AU38" s="215" t="n">
        <f aca="false">-AS38*AU$11</f>
        <v>-28366.6672</v>
      </c>
      <c r="AV38" s="216" t="n">
        <f aca="false">+AT38+AU38</f>
        <v>14300.0002688602</v>
      </c>
      <c r="AW38" s="225" t="n">
        <f aca="false">IF(AS38=0,0,AV38/AS38)</f>
        <v>0.100822561692127</v>
      </c>
    </row>
    <row r="39" customFormat="false" ht="11.25" hidden="false" customHeight="true" outlineLevel="0" collapsed="false">
      <c r="A39" s="211" t="s">
        <v>92</v>
      </c>
      <c r="B39" s="212" t="s">
        <v>46</v>
      </c>
      <c r="C39" s="213" t="n">
        <v>384911.85</v>
      </c>
      <c r="D39" s="214" t="n">
        <v>110000</v>
      </c>
      <c r="E39" s="215" t="n">
        <f aca="false">-C39*E$11</f>
        <v>-76982.37</v>
      </c>
      <c r="F39" s="216" t="n">
        <f aca="false">SUM(D39:E39)</f>
        <v>33017.63</v>
      </c>
      <c r="G39" s="217" t="n">
        <f aca="false">IF(C39=0,0,F39/C39)</f>
        <v>0.085779718135464</v>
      </c>
      <c r="H39" s="218"/>
      <c r="I39" s="219"/>
      <c r="J39" s="215" t="n">
        <f aca="false">-H39*J$11</f>
        <v>-0</v>
      </c>
      <c r="K39" s="216" t="n">
        <f aca="false">SUM(I39:J39)</f>
        <v>0</v>
      </c>
      <c r="L39" s="217" t="n">
        <f aca="false">IF(H39=0,0,K39/H39)</f>
        <v>0</v>
      </c>
      <c r="M39" s="218" t="n">
        <f aca="false">+H39+SUMIF(W$10:AH$10,"&lt;="&amp;K$2,W39:AH39)</f>
        <v>320759.87</v>
      </c>
      <c r="N39" s="219" t="n">
        <f aca="false">I39+AO39</f>
        <v>91666.6652377681</v>
      </c>
      <c r="O39" s="215" t="n">
        <f aca="false">-$M39*O$11</f>
        <v>-64151.974</v>
      </c>
      <c r="P39" s="216" t="n">
        <f aca="false">SUM(N39:O39)</f>
        <v>27514.6912377681</v>
      </c>
      <c r="Q39" s="217" t="n">
        <f aca="false">IF(M39=0,0,P39/M39)</f>
        <v>0.0857797181354641</v>
      </c>
      <c r="R39" s="213" t="n">
        <f aca="false">M39-H39</f>
        <v>320759.87</v>
      </c>
      <c r="S39" s="220" t="n">
        <f aca="false">+N39-I39</f>
        <v>91666.6652377681</v>
      </c>
      <c r="T39" s="215" t="n">
        <f aca="false">-$R39*T$11</f>
        <v>-64151.974</v>
      </c>
      <c r="U39" s="216" t="n">
        <f aca="false">SUM(S39:T39)</f>
        <v>27514.6912377681</v>
      </c>
      <c r="V39" s="217" t="n">
        <f aca="false">IF(R39=0,0,U39/R39)</f>
        <v>0.0857797181354641</v>
      </c>
      <c r="W39" s="221"/>
      <c r="X39" s="221"/>
      <c r="Y39" s="221" t="n">
        <v>32075.987</v>
      </c>
      <c r="Z39" s="221" t="n">
        <v>32075.987</v>
      </c>
      <c r="AA39" s="221" t="n">
        <v>32075.987</v>
      </c>
      <c r="AB39" s="221" t="n">
        <v>32075.987</v>
      </c>
      <c r="AC39" s="221" t="n">
        <v>32075.987</v>
      </c>
      <c r="AD39" s="221" t="n">
        <v>32075.987</v>
      </c>
      <c r="AE39" s="221" t="n">
        <v>32075.987</v>
      </c>
      <c r="AF39" s="221" t="n">
        <v>32075.987</v>
      </c>
      <c r="AG39" s="221" t="n">
        <v>32075.987</v>
      </c>
      <c r="AH39" s="221" t="n">
        <v>32075.987</v>
      </c>
      <c r="AI39" s="213" t="n">
        <v>0</v>
      </c>
      <c r="AJ39" s="219"/>
      <c r="AK39" s="215" t="n">
        <v>0</v>
      </c>
      <c r="AL39" s="216"/>
      <c r="AM39" s="217" t="n">
        <v>0</v>
      </c>
      <c r="AN39" s="213" t="n">
        <f aca="false">SUM(W39:AH39)</f>
        <v>320759.87</v>
      </c>
      <c r="AO39" s="224" t="n">
        <f aca="false">IF(C39=0,0,((AN39+H39)*(D39/C39))-I39)</f>
        <v>91666.6652377681</v>
      </c>
      <c r="AP39" s="215" t="n">
        <f aca="false">-AN39*AP$11</f>
        <v>-64151.974</v>
      </c>
      <c r="AQ39" s="216" t="n">
        <f aca="false">+AO39+AP39</f>
        <v>27514.6912377681</v>
      </c>
      <c r="AR39" s="217" t="n">
        <f aca="false">IF(AN39=0,0,AQ39/AN39)</f>
        <v>0.085779718135464</v>
      </c>
      <c r="AS39" s="228" t="n">
        <f aca="false">C39-H39-AN39</f>
        <v>64151.9799999999</v>
      </c>
      <c r="AT39" s="229" t="n">
        <f aca="false">+D39-I39-AO39</f>
        <v>18333.3347622319</v>
      </c>
      <c r="AU39" s="215" t="n">
        <f aca="false">-AS39*AU$11</f>
        <v>-12830.396</v>
      </c>
      <c r="AV39" s="216" t="n">
        <f aca="false">+AT39+AU39</f>
        <v>5502.93876223191</v>
      </c>
      <c r="AW39" s="225" t="n">
        <f aca="false">IF(AS39=0,0,AV39/AS39)</f>
        <v>0.0857797181354639</v>
      </c>
    </row>
    <row r="40" customFormat="false" ht="11.25" hidden="false" customHeight="true" outlineLevel="0" collapsed="false">
      <c r="A40" s="211" t="s">
        <v>93</v>
      </c>
      <c r="B40" s="212" t="s">
        <v>46</v>
      </c>
      <c r="C40" s="213" t="n">
        <v>43080.375</v>
      </c>
      <c r="D40" s="214" t="n">
        <v>12000</v>
      </c>
      <c r="E40" s="215" t="n">
        <f aca="false">-C40*E$11</f>
        <v>-8616.075</v>
      </c>
      <c r="F40" s="216" t="n">
        <f aca="false">SUM(D40:E40)</f>
        <v>3383.925</v>
      </c>
      <c r="G40" s="217" t="n">
        <f aca="false">IF(C40=0,0,F40/C40)</f>
        <v>0.0785491073371576</v>
      </c>
      <c r="H40" s="218"/>
      <c r="I40" s="219"/>
      <c r="J40" s="215" t="n">
        <f aca="false">-H40*J$11</f>
        <v>-0</v>
      </c>
      <c r="K40" s="216" t="n">
        <f aca="false">SUM(I40:J40)</f>
        <v>0</v>
      </c>
      <c r="L40" s="217" t="n">
        <f aca="false">IF(H40=0,0,K40/H40)</f>
        <v>0</v>
      </c>
      <c r="M40" s="218" t="n">
        <f aca="false">+H40+SUMIF(W$10:AH$10,"&lt;="&amp;K$2,W40:AH40)</f>
        <v>34464.3</v>
      </c>
      <c r="N40" s="219" t="n">
        <f aca="false">I40+AO40</f>
        <v>9600</v>
      </c>
      <c r="O40" s="215" t="n">
        <f aca="false">-$M40*O$11</f>
        <v>-6892.86</v>
      </c>
      <c r="P40" s="216" t="n">
        <f aca="false">SUM(N40:O40)</f>
        <v>2707.14</v>
      </c>
      <c r="Q40" s="217" t="n">
        <f aca="false">IF(M40=0,0,P40/M40)</f>
        <v>0.0785491073371576</v>
      </c>
      <c r="R40" s="213" t="n">
        <f aca="false">M40-H40</f>
        <v>34464.3</v>
      </c>
      <c r="S40" s="220" t="n">
        <f aca="false">+N40-I40</f>
        <v>9600</v>
      </c>
      <c r="T40" s="215" t="n">
        <f aca="false">-$R40*T$11</f>
        <v>-6892.86</v>
      </c>
      <c r="U40" s="216" t="n">
        <f aca="false">SUM(S40:T40)</f>
        <v>2707.14</v>
      </c>
      <c r="V40" s="217" t="n">
        <f aca="false">IF(R40=0,0,U40/R40)</f>
        <v>0.0785491073371576</v>
      </c>
      <c r="W40" s="221"/>
      <c r="X40" s="221"/>
      <c r="Y40" s="221"/>
      <c r="Z40" s="221"/>
      <c r="AA40" s="222"/>
      <c r="AB40" s="222"/>
      <c r="AC40" s="222"/>
      <c r="AD40" s="222"/>
      <c r="AE40" s="222" t="n">
        <v>8616.075</v>
      </c>
      <c r="AF40" s="222" t="n">
        <v>8616.075</v>
      </c>
      <c r="AG40" s="222" t="n">
        <v>8616.075</v>
      </c>
      <c r="AH40" s="222" t="n">
        <v>8616.075</v>
      </c>
      <c r="AI40" s="213" t="n">
        <v>0</v>
      </c>
      <c r="AJ40" s="219"/>
      <c r="AK40" s="215" t="n">
        <v>0</v>
      </c>
      <c r="AL40" s="216"/>
      <c r="AM40" s="217" t="n">
        <v>0</v>
      </c>
      <c r="AN40" s="213" t="n">
        <f aca="false">SUM(W40:AH40)</f>
        <v>34464.3</v>
      </c>
      <c r="AO40" s="224" t="n">
        <f aca="false">IF(C40=0,0,((AN40+H40)*(D40/C40))-I40)</f>
        <v>9600</v>
      </c>
      <c r="AP40" s="215" t="n">
        <f aca="false">-AN40*AP$11</f>
        <v>-6892.86</v>
      </c>
      <c r="AQ40" s="216" t="n">
        <f aca="false">+AO40+AP40</f>
        <v>2707.14</v>
      </c>
      <c r="AR40" s="217" t="n">
        <f aca="false">IF(AN40=0,0,AQ40/AN40)</f>
        <v>0.0785491073371576</v>
      </c>
      <c r="AS40" s="228" t="n">
        <f aca="false">C40-H40-AN40</f>
        <v>8616.075</v>
      </c>
      <c r="AT40" s="229" t="n">
        <f aca="false">+D40-I40-AO40</f>
        <v>2400</v>
      </c>
      <c r="AU40" s="215" t="n">
        <f aca="false">-AS40*AU$11</f>
        <v>-1723.215</v>
      </c>
      <c r="AV40" s="216" t="n">
        <f aca="false">+AT40+AU40</f>
        <v>676.784999999999</v>
      </c>
      <c r="AW40" s="225" t="n">
        <f aca="false">IF(AS40=0,0,AV40/AS40)</f>
        <v>0.0785491073371575</v>
      </c>
    </row>
    <row r="41" customFormat="false" ht="11.25" hidden="false" customHeight="true" outlineLevel="0" collapsed="false">
      <c r="A41" s="211" t="s">
        <v>94</v>
      </c>
      <c r="B41" s="212" t="s">
        <v>46</v>
      </c>
      <c r="C41" s="213" t="n">
        <v>86000</v>
      </c>
      <c r="D41" s="214" t="n">
        <v>20000</v>
      </c>
      <c r="E41" s="215" t="n">
        <f aca="false">-C41*E$11</f>
        <v>-17200</v>
      </c>
      <c r="F41" s="216" t="n">
        <f aca="false">SUM(D41:E41)</f>
        <v>2800</v>
      </c>
      <c r="G41" s="217" t="n">
        <f aca="false">IF(C41=0,0,F41/C41)</f>
        <v>0.0325581395348837</v>
      </c>
      <c r="H41" s="218"/>
      <c r="I41" s="219"/>
      <c r="J41" s="215" t="n">
        <f aca="false">-H41*J$11</f>
        <v>-0</v>
      </c>
      <c r="K41" s="216" t="n">
        <f aca="false">SUM(I41:J41)</f>
        <v>0</v>
      </c>
      <c r="L41" s="217" t="n">
        <f aca="false">IF(H41=0,0,K41/H41)</f>
        <v>0</v>
      </c>
      <c r="M41" s="218" t="n">
        <f aca="false">+H41+SUMIF(W$10:AH$10,"&lt;="&amp;K$2,W41:AH41)</f>
        <v>86000.001</v>
      </c>
      <c r="N41" s="219" t="n">
        <f aca="false">I41+AO41</f>
        <v>20000.0002325581</v>
      </c>
      <c r="O41" s="215" t="n">
        <f aca="false">-$M41*O$11</f>
        <v>-17200.0002</v>
      </c>
      <c r="P41" s="216" t="n">
        <f aca="false">SUM(N41:O41)</f>
        <v>2800.00003255814</v>
      </c>
      <c r="Q41" s="217" t="n">
        <f aca="false">IF(M41=0,0,P41/M41)</f>
        <v>0.0325581395348837</v>
      </c>
      <c r="R41" s="213" t="n">
        <f aca="false">M41-H41</f>
        <v>86000.001</v>
      </c>
      <c r="S41" s="220" t="n">
        <f aca="false">+N41-I41</f>
        <v>20000.0002325581</v>
      </c>
      <c r="T41" s="215" t="n">
        <f aca="false">-$R41*T$11</f>
        <v>-17200.0002</v>
      </c>
      <c r="U41" s="216" t="n">
        <f aca="false">SUM(S41:T41)</f>
        <v>2800.00003255814</v>
      </c>
      <c r="V41" s="217" t="n">
        <f aca="false">IF(R41=0,0,U41/R41)</f>
        <v>0.0325581395348837</v>
      </c>
      <c r="W41" s="221"/>
      <c r="X41" s="221"/>
      <c r="Y41" s="221"/>
      <c r="Z41" s="221"/>
      <c r="AA41" s="222"/>
      <c r="AB41" s="222"/>
      <c r="AC41" s="222"/>
      <c r="AD41" s="222" t="n">
        <v>28666.667</v>
      </c>
      <c r="AE41" s="222" t="n">
        <v>28666.667</v>
      </c>
      <c r="AF41" s="222" t="n">
        <v>28666.667</v>
      </c>
      <c r="AG41" s="222"/>
      <c r="AH41" s="222"/>
      <c r="AI41" s="213" t="n">
        <v>0</v>
      </c>
      <c r="AJ41" s="219"/>
      <c r="AK41" s="215" t="n">
        <v>0</v>
      </c>
      <c r="AL41" s="216"/>
      <c r="AM41" s="217" t="n">
        <v>0</v>
      </c>
      <c r="AN41" s="213" t="n">
        <f aca="false">SUM(W41:AH41)</f>
        <v>86000.001</v>
      </c>
      <c r="AO41" s="224" t="n">
        <f aca="false">IF(C41=0,0,((AN41+H41)*(D41/C41))-I41)</f>
        <v>20000.0002325581</v>
      </c>
      <c r="AP41" s="215" t="n">
        <f aca="false">-AN41*AP$11</f>
        <v>-17200.0002</v>
      </c>
      <c r="AQ41" s="216" t="n">
        <f aca="false">+AO41+AP41</f>
        <v>2800.00003255814</v>
      </c>
      <c r="AR41" s="217" t="n">
        <f aca="false">IF(AN41=0,0,AQ41/AN41)</f>
        <v>0.0325581395348837</v>
      </c>
      <c r="AS41" s="228" t="n">
        <f aca="false">C41-H41-AN41</f>
        <v>-0.00100000000384171</v>
      </c>
      <c r="AT41" s="229" t="n">
        <f aca="false">+D41-I41-AO41</f>
        <v>-0.000232558140851324</v>
      </c>
      <c r="AU41" s="215" t="n">
        <f aca="false">-AS41*AU$11</f>
        <v>0.000200000000768341</v>
      </c>
      <c r="AV41" s="216" t="n">
        <f aca="false">+AT41+AU41</f>
        <v>-3.25581400829833E-005</v>
      </c>
      <c r="AW41" s="225" t="n">
        <f aca="false">IF(AS41=0,0,AV41/AS41)</f>
        <v>0.0325581399579045</v>
      </c>
    </row>
    <row r="42" customFormat="false" ht="11.25" hidden="false" customHeight="true" outlineLevel="0" collapsed="false">
      <c r="A42" s="211" t="s">
        <v>95</v>
      </c>
      <c r="B42" s="212" t="s">
        <v>46</v>
      </c>
      <c r="C42" s="213" t="n">
        <v>25000</v>
      </c>
      <c r="D42" s="214" t="n">
        <v>8000</v>
      </c>
      <c r="E42" s="215" t="n">
        <f aca="false">-C42*E$11</f>
        <v>-5000</v>
      </c>
      <c r="F42" s="216" t="n">
        <f aca="false">SUM(D42:E42)</f>
        <v>3000</v>
      </c>
      <c r="G42" s="217" t="n">
        <f aca="false">IF(C42=0,0,F42/C42)</f>
        <v>0.12</v>
      </c>
      <c r="H42" s="218"/>
      <c r="I42" s="219"/>
      <c r="J42" s="215" t="n">
        <f aca="false">-H42*J$11</f>
        <v>-0</v>
      </c>
      <c r="K42" s="216" t="n">
        <f aca="false">SUM(I42:J42)</f>
        <v>0</v>
      </c>
      <c r="L42" s="217" t="n">
        <f aca="false">IF(H42=0,0,K42/H42)</f>
        <v>0</v>
      </c>
      <c r="M42" s="218" t="n">
        <f aca="false">+H42+SUMIF(W$10:AH$10,"&lt;="&amp;K$2,W42:AH42)</f>
        <v>25000</v>
      </c>
      <c r="N42" s="219" t="n">
        <f aca="false">I42+AO42</f>
        <v>8000</v>
      </c>
      <c r="O42" s="215" t="n">
        <f aca="false">-$M42*O$11</f>
        <v>-5000</v>
      </c>
      <c r="P42" s="216" t="n">
        <f aca="false">SUM(N42:O42)</f>
        <v>3000</v>
      </c>
      <c r="Q42" s="217" t="n">
        <f aca="false">IF(M42=0,0,P42/M42)</f>
        <v>0.12</v>
      </c>
      <c r="R42" s="213" t="n">
        <f aca="false">M42-H42</f>
        <v>25000</v>
      </c>
      <c r="S42" s="220" t="n">
        <f aca="false">+N42-I42</f>
        <v>8000</v>
      </c>
      <c r="T42" s="215" t="n">
        <f aca="false">-$R42*T$11</f>
        <v>-5000</v>
      </c>
      <c r="U42" s="216" t="n">
        <f aca="false">SUM(S42:T42)</f>
        <v>3000</v>
      </c>
      <c r="V42" s="217" t="n">
        <f aca="false">IF(R42=0,0,U42/R42)</f>
        <v>0.12</v>
      </c>
      <c r="W42" s="221"/>
      <c r="X42" s="221"/>
      <c r="Y42" s="221"/>
      <c r="Z42" s="221"/>
      <c r="AA42" s="222"/>
      <c r="AB42" s="222"/>
      <c r="AC42" s="222"/>
      <c r="AD42" s="222" t="n">
        <v>25000</v>
      </c>
      <c r="AE42" s="259"/>
      <c r="AF42" s="222"/>
      <c r="AG42" s="222"/>
      <c r="AH42" s="223"/>
      <c r="AI42" s="213" t="n">
        <v>0</v>
      </c>
      <c r="AJ42" s="219"/>
      <c r="AK42" s="215" t="n">
        <v>0</v>
      </c>
      <c r="AL42" s="216"/>
      <c r="AM42" s="217" t="n">
        <v>0</v>
      </c>
      <c r="AN42" s="213" t="n">
        <f aca="false">SUM(W42:AH42)</f>
        <v>25000</v>
      </c>
      <c r="AO42" s="224" t="n">
        <f aca="false">IF(C42=0,0,((AN42+H42)*(D42/C42))-I42)</f>
        <v>8000</v>
      </c>
      <c r="AP42" s="215" t="n">
        <f aca="false">-AN42*AP$11</f>
        <v>-5000</v>
      </c>
      <c r="AQ42" s="216" t="n">
        <f aca="false">+AO42+AP42</f>
        <v>3000</v>
      </c>
      <c r="AR42" s="217" t="n">
        <f aca="false">IF(AN42=0,0,AQ42/AN42)</f>
        <v>0.12</v>
      </c>
      <c r="AS42" s="228" t="n">
        <f aca="false">C42-H42-AN42</f>
        <v>0</v>
      </c>
      <c r="AT42" s="229" t="n">
        <f aca="false">+D42-I42-AO42</f>
        <v>0</v>
      </c>
      <c r="AU42" s="215" t="n">
        <f aca="false">-AS42*AU$11</f>
        <v>-0</v>
      </c>
      <c r="AV42" s="216" t="n">
        <f aca="false">+AT42+AU42</f>
        <v>0</v>
      </c>
      <c r="AW42" s="225" t="n">
        <f aca="false">IF(AS42=0,0,AV42/AS42)</f>
        <v>0</v>
      </c>
    </row>
    <row r="43" customFormat="false" ht="11.25" hidden="false" customHeight="true" outlineLevel="0" collapsed="false">
      <c r="A43" s="211" t="s">
        <v>96</v>
      </c>
      <c r="B43" s="212" t="s">
        <v>46</v>
      </c>
      <c r="C43" s="213" t="n">
        <v>118800</v>
      </c>
      <c r="D43" s="214" t="n">
        <v>30000</v>
      </c>
      <c r="E43" s="215" t="n">
        <f aca="false">-C43*E$11</f>
        <v>-23760</v>
      </c>
      <c r="F43" s="216" t="n">
        <f aca="false">SUM(D43:E43)</f>
        <v>6240</v>
      </c>
      <c r="G43" s="217" t="n">
        <f aca="false">IF(C43=0,0,F43/C43)</f>
        <v>0.0525252525252525</v>
      </c>
      <c r="H43" s="218" t="n">
        <v>9900</v>
      </c>
      <c r="I43" s="219" t="n">
        <v>3000</v>
      </c>
      <c r="J43" s="215" t="n">
        <f aca="false">-H43*J$11</f>
        <v>-1980</v>
      </c>
      <c r="K43" s="216" t="n">
        <f aca="false">SUM(I43:J43)</f>
        <v>1020</v>
      </c>
      <c r="L43" s="217" t="n">
        <f aca="false">IF(H43=0,0,K43/H43)</f>
        <v>0.103030303030303</v>
      </c>
      <c r="M43" s="218" t="n">
        <f aca="false">+H43+SUMIF(W$10:AH$10,"&lt;="&amp;K$2,W43:AH43)</f>
        <v>69300</v>
      </c>
      <c r="N43" s="219" t="n">
        <f aca="false">I43+AO43</f>
        <v>17500</v>
      </c>
      <c r="O43" s="215" t="n">
        <f aca="false">-$M43*O$11</f>
        <v>-13860</v>
      </c>
      <c r="P43" s="216" t="n">
        <f aca="false">SUM(N43:O43)</f>
        <v>3640</v>
      </c>
      <c r="Q43" s="217" t="n">
        <f aca="false">IF(M43=0,0,P43/M43)</f>
        <v>0.0525252525252525</v>
      </c>
      <c r="R43" s="213" t="n">
        <f aca="false">M43-H43</f>
        <v>59400</v>
      </c>
      <c r="S43" s="220" t="n">
        <f aca="false">+N43-I43</f>
        <v>14500</v>
      </c>
      <c r="T43" s="215"/>
      <c r="U43" s="216"/>
      <c r="V43" s="217"/>
      <c r="W43" s="221" t="n">
        <v>4950</v>
      </c>
      <c r="X43" s="221" t="n">
        <v>4950</v>
      </c>
      <c r="Y43" s="221" t="n">
        <v>4950</v>
      </c>
      <c r="Z43" s="221" t="n">
        <v>4950</v>
      </c>
      <c r="AA43" s="221" t="n">
        <v>4950</v>
      </c>
      <c r="AB43" s="221" t="n">
        <v>4950</v>
      </c>
      <c r="AC43" s="221" t="n">
        <v>4950</v>
      </c>
      <c r="AD43" s="221" t="n">
        <v>4950</v>
      </c>
      <c r="AE43" s="221" t="n">
        <v>4950</v>
      </c>
      <c r="AF43" s="221" t="n">
        <v>4950</v>
      </c>
      <c r="AG43" s="221" t="n">
        <v>4950</v>
      </c>
      <c r="AH43" s="221" t="n">
        <v>4950</v>
      </c>
      <c r="AI43" s="213"/>
      <c r="AJ43" s="219"/>
      <c r="AK43" s="215"/>
      <c r="AL43" s="216"/>
      <c r="AM43" s="217"/>
      <c r="AN43" s="213" t="n">
        <f aca="false">SUM(W43:AH43)</f>
        <v>59400</v>
      </c>
      <c r="AO43" s="224" t="n">
        <f aca="false">IF(C43=0,0,((AN43+H43)*(D43/C43))-I43)</f>
        <v>14500</v>
      </c>
      <c r="AP43" s="215" t="n">
        <f aca="false">-AN43*AP$11</f>
        <v>-11880</v>
      </c>
      <c r="AQ43" s="216" t="n">
        <f aca="false">+AO43+AP43</f>
        <v>2620</v>
      </c>
      <c r="AR43" s="217" t="n">
        <f aca="false">IF(AN43=0,0,AQ43/AN43)</f>
        <v>0.0441077441077441</v>
      </c>
      <c r="AS43" s="228" t="n">
        <f aca="false">C43-H43-AN43</f>
        <v>49500</v>
      </c>
      <c r="AT43" s="229" t="n">
        <f aca="false">+D43-I43-AO43</f>
        <v>12500</v>
      </c>
      <c r="AU43" s="215" t="n">
        <f aca="false">-AS43*AU$11</f>
        <v>-9900</v>
      </c>
      <c r="AV43" s="216" t="n">
        <f aca="false">+AT43+AU43</f>
        <v>2600</v>
      </c>
      <c r="AW43" s="225" t="n">
        <f aca="false">IF(AS43=0,0,AV43/AS43)</f>
        <v>0.0525252525252525</v>
      </c>
    </row>
    <row r="44" customFormat="false" ht="11.25" hidden="false" customHeight="true" outlineLevel="0" collapsed="false">
      <c r="A44" s="211" t="s">
        <v>97</v>
      </c>
      <c r="B44" s="212" t="s">
        <v>46</v>
      </c>
      <c r="C44" s="213" t="n">
        <v>21433.493</v>
      </c>
      <c r="D44" s="214" t="n">
        <v>7000</v>
      </c>
      <c r="E44" s="215" t="n">
        <f aca="false">-C44*E$11</f>
        <v>-4286.6986</v>
      </c>
      <c r="F44" s="216" t="n">
        <f aca="false">SUM(D44:E44)</f>
        <v>2713.3014</v>
      </c>
      <c r="G44" s="217" t="n">
        <f aca="false">IF(C44=0,0,F44/C44)</f>
        <v>0.126591657272102</v>
      </c>
      <c r="H44" s="218"/>
      <c r="I44" s="219"/>
      <c r="J44" s="215" t="n">
        <f aca="false">-H44*J$11</f>
        <v>-0</v>
      </c>
      <c r="K44" s="216" t="n">
        <f aca="false">SUM(I44:J44)</f>
        <v>0</v>
      </c>
      <c r="L44" s="217" t="n">
        <f aca="false">IF(H44=0,0,K44/H44)</f>
        <v>0</v>
      </c>
      <c r="M44" s="218" t="n">
        <f aca="false">+H44+SUMIF(W$10:AH$10,"&lt;="&amp;K$2,W44:AH44)</f>
        <v>21433.493</v>
      </c>
      <c r="N44" s="219" t="n">
        <f aca="false">I44+AO44</f>
        <v>7000</v>
      </c>
      <c r="O44" s="215" t="n">
        <f aca="false">-$M44*O$11</f>
        <v>-4286.6986</v>
      </c>
      <c r="P44" s="216" t="n">
        <f aca="false">SUM(N44:O44)</f>
        <v>2713.3014</v>
      </c>
      <c r="Q44" s="217" t="n">
        <f aca="false">IF(M44=0,0,P44/M44)</f>
        <v>0.126591657272102</v>
      </c>
      <c r="R44" s="213" t="n">
        <f aca="false">M44-H44</f>
        <v>21433.493</v>
      </c>
      <c r="S44" s="220"/>
      <c r="T44" s="215" t="n">
        <f aca="false">-$R44*T$11</f>
        <v>-4286.6986</v>
      </c>
      <c r="U44" s="216" t="n">
        <f aca="false">SUM(S44:T44)</f>
        <v>-4286.6986</v>
      </c>
      <c r="V44" s="217" t="n">
        <f aca="false">IF(R44=0,0,U44/R44)</f>
        <v>-0.2</v>
      </c>
      <c r="W44" s="221"/>
      <c r="X44" s="221"/>
      <c r="Y44" s="221"/>
      <c r="Z44" s="221"/>
      <c r="AA44" s="222"/>
      <c r="AB44" s="222"/>
      <c r="AC44" s="222"/>
      <c r="AD44" s="222" t="n">
        <v>5358.371</v>
      </c>
      <c r="AE44" s="222" t="n">
        <v>5358.374</v>
      </c>
      <c r="AF44" s="222" t="n">
        <v>5358.374</v>
      </c>
      <c r="AG44" s="222" t="n">
        <v>5358.374</v>
      </c>
      <c r="AH44" s="222"/>
      <c r="AI44" s="213" t="n">
        <v>0</v>
      </c>
      <c r="AJ44" s="219"/>
      <c r="AK44" s="215" t="n">
        <v>0</v>
      </c>
      <c r="AL44" s="216"/>
      <c r="AM44" s="217" t="n">
        <v>0</v>
      </c>
      <c r="AN44" s="213" t="n">
        <f aca="false">SUM(W44:AH44)</f>
        <v>21433.493</v>
      </c>
      <c r="AO44" s="224" t="n">
        <f aca="false">IF(C44=0,0,((AN44+H44)*(D44/C44))-I44)</f>
        <v>7000</v>
      </c>
      <c r="AP44" s="215" t="n">
        <f aca="false">-AN44*AP$11</f>
        <v>-4286.6986</v>
      </c>
      <c r="AQ44" s="216" t="n">
        <f aca="false">+AO44+AP44</f>
        <v>2713.3014</v>
      </c>
      <c r="AR44" s="217" t="n">
        <f aca="false">IF(AN44=0,0,AQ44/AN44)</f>
        <v>0.126591657272102</v>
      </c>
      <c r="AS44" s="228" t="n">
        <f aca="false">C44-H44-AN44</f>
        <v>0</v>
      </c>
      <c r="AT44" s="229" t="n">
        <f aca="false">+D44-I44-AO44</f>
        <v>0</v>
      </c>
      <c r="AU44" s="215" t="n">
        <f aca="false">-AS44*AU$11</f>
        <v>-0</v>
      </c>
      <c r="AV44" s="216" t="n">
        <f aca="false">+AT44+AU44</f>
        <v>0</v>
      </c>
      <c r="AW44" s="225" t="n">
        <f aca="false">IF(AS44=0,0,AV44/AS44)</f>
        <v>0</v>
      </c>
    </row>
    <row r="45" customFormat="false" ht="11.25" hidden="false" customHeight="true" outlineLevel="0" collapsed="false">
      <c r="A45" s="211" t="s">
        <v>98</v>
      </c>
      <c r="B45" s="212" t="s">
        <v>46</v>
      </c>
      <c r="C45" s="213" t="n">
        <v>32172.225</v>
      </c>
      <c r="D45" s="214" t="n">
        <v>10000</v>
      </c>
      <c r="E45" s="215" t="n">
        <f aca="false">-C45*E$11</f>
        <v>-6434.445</v>
      </c>
      <c r="F45" s="216" t="n">
        <f aca="false">SUM(D45:E45)</f>
        <v>3565.555</v>
      </c>
      <c r="G45" s="217" t="n">
        <f aca="false">IF(C45=0,0,F45/C45)</f>
        <v>0.110827118733628</v>
      </c>
      <c r="H45" s="218"/>
      <c r="I45" s="219"/>
      <c r="J45" s="215" t="n">
        <f aca="false">-H45*J$11</f>
        <v>-0</v>
      </c>
      <c r="K45" s="216" t="n">
        <f aca="false">SUM(I45:J45)</f>
        <v>0</v>
      </c>
      <c r="L45" s="217" t="n">
        <f aca="false">IF(H45=0,0,K45/H45)</f>
        <v>0</v>
      </c>
      <c r="M45" s="218" t="n">
        <f aca="false">+H45+SUMIF(W$10:AH$10,"&lt;="&amp;K$2,W45:AH45)</f>
        <v>32172.225</v>
      </c>
      <c r="N45" s="219" t="n">
        <f aca="false">I45+AO45</f>
        <v>10000</v>
      </c>
      <c r="O45" s="215" t="n">
        <f aca="false">-$M45*O$11</f>
        <v>-6434.445</v>
      </c>
      <c r="P45" s="216" t="n">
        <f aca="false">SUM(N45:O45)</f>
        <v>3565.555</v>
      </c>
      <c r="Q45" s="217" t="n">
        <f aca="false">IF(M45=0,0,P45/M45)</f>
        <v>0.110827118733628</v>
      </c>
      <c r="R45" s="213" t="n">
        <f aca="false">M45-H45</f>
        <v>32172.225</v>
      </c>
      <c r="S45" s="220" t="n">
        <f aca="false">+N45-I45</f>
        <v>10000</v>
      </c>
      <c r="T45" s="215" t="n">
        <f aca="false">-$R45*T$11</f>
        <v>-6434.445</v>
      </c>
      <c r="U45" s="216" t="n">
        <f aca="false">SUM(S45:T45)</f>
        <v>3565.555</v>
      </c>
      <c r="V45" s="217" t="n">
        <f aca="false">IF(R45=0,0,U45/R45)</f>
        <v>0.110827118733628</v>
      </c>
      <c r="W45" s="221"/>
      <c r="X45" s="221"/>
      <c r="Y45" s="221"/>
      <c r="Z45" s="221"/>
      <c r="AA45" s="222"/>
      <c r="AB45" s="222"/>
      <c r="AC45" s="222"/>
      <c r="AD45" s="222" t="n">
        <v>6434.445</v>
      </c>
      <c r="AE45" s="222" t="n">
        <v>6434.445</v>
      </c>
      <c r="AF45" s="222" t="n">
        <v>6434.445</v>
      </c>
      <c r="AG45" s="222" t="n">
        <v>6434.445</v>
      </c>
      <c r="AH45" s="222" t="n">
        <v>6434.445</v>
      </c>
      <c r="AI45" s="213" t="n">
        <v>0</v>
      </c>
      <c r="AJ45" s="219"/>
      <c r="AK45" s="215" t="n">
        <v>0</v>
      </c>
      <c r="AL45" s="216"/>
      <c r="AM45" s="217" t="n">
        <v>0</v>
      </c>
      <c r="AN45" s="213" t="n">
        <f aca="false">SUM(W45:AH45)</f>
        <v>32172.225</v>
      </c>
      <c r="AO45" s="224" t="n">
        <f aca="false">IF(C45=0,0,((AN45+H45)*(D45/C45))-I45)</f>
        <v>10000</v>
      </c>
      <c r="AP45" s="215" t="n">
        <f aca="false">-AN45*AP$11</f>
        <v>-6434.445</v>
      </c>
      <c r="AQ45" s="216" t="n">
        <f aca="false">+AO45+AP45</f>
        <v>3565.555</v>
      </c>
      <c r="AR45" s="217" t="n">
        <f aca="false">IF(AN45=0,0,AQ45/AN45)</f>
        <v>0.110827118733628</v>
      </c>
      <c r="AS45" s="228" t="n">
        <f aca="false">C45-H45-AN45</f>
        <v>0</v>
      </c>
      <c r="AT45" s="229" t="n">
        <f aca="false">+D45-I45-AO45</f>
        <v>0</v>
      </c>
      <c r="AU45" s="215" t="n">
        <f aca="false">-AS45*AU$11</f>
        <v>-0</v>
      </c>
      <c r="AV45" s="216" t="n">
        <f aca="false">+AT45+AU45</f>
        <v>0</v>
      </c>
      <c r="AW45" s="225" t="n">
        <f aca="false">IF(AS45=0,0,AV45/AS45)</f>
        <v>0</v>
      </c>
    </row>
    <row r="46" customFormat="false" ht="11.25" hidden="false" customHeight="true" outlineLevel="0" collapsed="false">
      <c r="A46" s="211" t="s">
        <v>99</v>
      </c>
      <c r="B46" s="212" t="s">
        <v>46</v>
      </c>
      <c r="C46" s="213" t="n">
        <v>3375</v>
      </c>
      <c r="D46" s="214" t="n">
        <v>800</v>
      </c>
      <c r="E46" s="215" t="n">
        <f aca="false">-C46*E$11</f>
        <v>-675</v>
      </c>
      <c r="F46" s="216" t="n">
        <f aca="false">SUM(D46:E46)</f>
        <v>125</v>
      </c>
      <c r="G46" s="217" t="n">
        <f aca="false">IF(C46=0,0,F46/C46)</f>
        <v>0.037037037037037</v>
      </c>
      <c r="H46" s="218"/>
      <c r="I46" s="219"/>
      <c r="J46" s="215" t="n">
        <f aca="false">-H46*J$11</f>
        <v>-0</v>
      </c>
      <c r="K46" s="216" t="n">
        <f aca="false">SUM(I46:J46)</f>
        <v>0</v>
      </c>
      <c r="L46" s="217" t="n">
        <f aca="false">IF(H46=0,0,K46/H46)</f>
        <v>0</v>
      </c>
      <c r="M46" s="218" t="n">
        <f aca="false">+H46+SUMIF(W$10:AH$10,"&lt;="&amp;K$2,W46:AH46)</f>
        <v>3375</v>
      </c>
      <c r="N46" s="219" t="n">
        <f aca="false">I46+AO46</f>
        <v>800</v>
      </c>
      <c r="O46" s="215" t="n">
        <f aca="false">-$M46*O$11</f>
        <v>-675</v>
      </c>
      <c r="P46" s="216" t="n">
        <f aca="false">SUM(N46:O46)</f>
        <v>125</v>
      </c>
      <c r="Q46" s="217" t="n">
        <f aca="false">IF(M46=0,0,P46/M46)</f>
        <v>0.037037037037037</v>
      </c>
      <c r="R46" s="213" t="n">
        <f aca="false">M46-H46</f>
        <v>3375</v>
      </c>
      <c r="S46" s="220" t="n">
        <f aca="false">+N46-I46</f>
        <v>800</v>
      </c>
      <c r="T46" s="215" t="n">
        <f aca="false">-$R46*T$11</f>
        <v>-675</v>
      </c>
      <c r="U46" s="216" t="n">
        <f aca="false">SUM(S46:T46)</f>
        <v>125</v>
      </c>
      <c r="V46" s="217" t="n">
        <f aca="false">IF(R46=0,0,U46/R46)</f>
        <v>0.037037037037037</v>
      </c>
      <c r="W46" s="221"/>
      <c r="X46" s="221"/>
      <c r="Y46" s="221"/>
      <c r="Z46" s="221" t="n">
        <v>3375</v>
      </c>
      <c r="AA46" s="222"/>
      <c r="AB46" s="222"/>
      <c r="AC46" s="222"/>
      <c r="AD46" s="222"/>
      <c r="AE46" s="222"/>
      <c r="AF46" s="222"/>
      <c r="AG46" s="222"/>
      <c r="AH46" s="222"/>
      <c r="AI46" s="213" t="n">
        <v>0</v>
      </c>
      <c r="AJ46" s="219"/>
      <c r="AK46" s="215" t="n">
        <v>0</v>
      </c>
      <c r="AL46" s="216"/>
      <c r="AM46" s="217" t="n">
        <v>0</v>
      </c>
      <c r="AN46" s="213" t="n">
        <f aca="false">SUM(W46:AH46)</f>
        <v>3375</v>
      </c>
      <c r="AO46" s="224" t="n">
        <f aca="false">IF(C46=0,0,((AN46+H46)*(D46/C46))-I46)</f>
        <v>800</v>
      </c>
      <c r="AP46" s="215" t="n">
        <f aca="false">-AN46*AP$11</f>
        <v>-675</v>
      </c>
      <c r="AQ46" s="216" t="n">
        <f aca="false">+AO46+AP46</f>
        <v>125</v>
      </c>
      <c r="AR46" s="217" t="n">
        <f aca="false">IF(AN46=0,0,AQ46/AN46)</f>
        <v>0.037037037037037</v>
      </c>
      <c r="AS46" s="228" t="n">
        <f aca="false">C46-H46-AN46</f>
        <v>0</v>
      </c>
      <c r="AT46" s="229" t="n">
        <f aca="false">+D46-I46-AO46</f>
        <v>0</v>
      </c>
      <c r="AU46" s="215" t="n">
        <f aca="false">-AS46*AU$11</f>
        <v>-0</v>
      </c>
      <c r="AV46" s="216" t="n">
        <f aca="false">+AT46+AU46</f>
        <v>0</v>
      </c>
      <c r="AW46" s="225" t="n">
        <f aca="false">IF(AS46=0,0,AV46/AS46)</f>
        <v>0</v>
      </c>
    </row>
    <row r="47" customFormat="false" ht="11.25" hidden="false" customHeight="true" outlineLevel="0" collapsed="false">
      <c r="A47" s="211" t="s">
        <v>99</v>
      </c>
      <c r="B47" s="212" t="s">
        <v>46</v>
      </c>
      <c r="C47" s="213" t="n">
        <v>5700</v>
      </c>
      <c r="D47" s="214" t="n">
        <v>1400</v>
      </c>
      <c r="E47" s="215" t="n">
        <f aca="false">-C47*E$11</f>
        <v>-1140</v>
      </c>
      <c r="F47" s="216" t="n">
        <f aca="false">SUM(D47:E47)</f>
        <v>260</v>
      </c>
      <c r="G47" s="217" t="n">
        <f aca="false">IF(C47=0,0,F47/C47)</f>
        <v>0.0456140350877193</v>
      </c>
      <c r="H47" s="218"/>
      <c r="I47" s="219"/>
      <c r="J47" s="215" t="n">
        <f aca="false">-H47*J$11</f>
        <v>-0</v>
      </c>
      <c r="K47" s="216" t="n">
        <f aca="false">SUM(I47:J47)</f>
        <v>0</v>
      </c>
      <c r="L47" s="217" t="n">
        <f aca="false">IF(H47=0,0,K47/H47)</f>
        <v>0</v>
      </c>
      <c r="M47" s="218" t="n">
        <f aca="false">+H47+SUMIF(W$10:AH$10,"&lt;="&amp;K$2,W47:AH47)</f>
        <v>5700</v>
      </c>
      <c r="N47" s="219" t="n">
        <f aca="false">I47+AO47</f>
        <v>1400</v>
      </c>
      <c r="O47" s="215" t="n">
        <f aca="false">-$M47*O$11</f>
        <v>-1140</v>
      </c>
      <c r="P47" s="216" t="n">
        <f aca="false">SUM(N47:O47)</f>
        <v>260</v>
      </c>
      <c r="Q47" s="217" t="n">
        <f aca="false">IF(M47=0,0,P47/M47)</f>
        <v>0.0456140350877193</v>
      </c>
      <c r="R47" s="213" t="n">
        <f aca="false">M47-H47</f>
        <v>5700</v>
      </c>
      <c r="S47" s="220" t="n">
        <f aca="false">+N47-I47</f>
        <v>1400</v>
      </c>
      <c r="T47" s="215" t="n">
        <f aca="false">-$R47*T$11</f>
        <v>-1140</v>
      </c>
      <c r="U47" s="216" t="n">
        <f aca="false">SUM(S47:T47)</f>
        <v>260</v>
      </c>
      <c r="V47" s="217" t="n">
        <f aca="false">IF(R47=0,0,U47/R47)</f>
        <v>0.0456140350877193</v>
      </c>
      <c r="W47" s="221"/>
      <c r="X47" s="221"/>
      <c r="Y47" s="221"/>
      <c r="Z47" s="221"/>
      <c r="AA47" s="222"/>
      <c r="AB47" s="222"/>
      <c r="AC47" s="222"/>
      <c r="AD47" s="222"/>
      <c r="AE47" s="222" t="n">
        <v>5700</v>
      </c>
      <c r="AF47" s="222"/>
      <c r="AG47" s="222"/>
      <c r="AH47" s="222"/>
      <c r="AI47" s="213" t="n">
        <v>0</v>
      </c>
      <c r="AJ47" s="219"/>
      <c r="AK47" s="215" t="n">
        <v>0</v>
      </c>
      <c r="AL47" s="216"/>
      <c r="AM47" s="217" t="n">
        <v>0</v>
      </c>
      <c r="AN47" s="213" t="n">
        <f aca="false">SUM(W47:AH47)</f>
        <v>5700</v>
      </c>
      <c r="AO47" s="224" t="n">
        <f aca="false">IF(C47=0,0,((AN47+H47)*(D47/C47))-I47)</f>
        <v>1400</v>
      </c>
      <c r="AP47" s="215" t="n">
        <f aca="false">-AN47*AP$11</f>
        <v>-1140</v>
      </c>
      <c r="AQ47" s="216" t="n">
        <f aca="false">+AO47+AP47</f>
        <v>260</v>
      </c>
      <c r="AR47" s="217" t="n">
        <f aca="false">IF(AN47=0,0,AQ47/AN47)</f>
        <v>0.0456140350877193</v>
      </c>
      <c r="AS47" s="228" t="n">
        <f aca="false">C47-H47-AN47</f>
        <v>0</v>
      </c>
      <c r="AT47" s="229" t="n">
        <f aca="false">+D47-I47-AO47</f>
        <v>0</v>
      </c>
      <c r="AU47" s="215" t="n">
        <f aca="false">-AS47*AU$11</f>
        <v>-0</v>
      </c>
      <c r="AV47" s="216" t="n">
        <f aca="false">+AT47+AU47</f>
        <v>0</v>
      </c>
      <c r="AW47" s="225" t="n">
        <f aca="false">IF(AS47=0,0,AV47/AS47)</f>
        <v>0</v>
      </c>
    </row>
    <row r="48" customFormat="false" ht="11.25" hidden="false" customHeight="true" outlineLevel="0" collapsed="false">
      <c r="A48" s="211" t="s">
        <v>100</v>
      </c>
      <c r="B48" s="212" t="s">
        <v>46</v>
      </c>
      <c r="C48" s="213" t="n">
        <v>8250</v>
      </c>
      <c r="D48" s="214" t="n">
        <v>2100</v>
      </c>
      <c r="E48" s="215" t="n">
        <f aca="false">-C48*E$11</f>
        <v>-1650</v>
      </c>
      <c r="F48" s="216" t="n">
        <f aca="false">SUM(D48:E48)</f>
        <v>450</v>
      </c>
      <c r="G48" s="217" t="n">
        <f aca="false">IF(C48=0,0,F48/C48)</f>
        <v>0.0545454545454545</v>
      </c>
      <c r="H48" s="218"/>
      <c r="I48" s="219"/>
      <c r="J48" s="215" t="n">
        <f aca="false">-H48*J$11</f>
        <v>-0</v>
      </c>
      <c r="K48" s="216" t="n">
        <f aca="false">SUM(I48:J48)</f>
        <v>0</v>
      </c>
      <c r="L48" s="217" t="n">
        <f aca="false">IF(H48=0,0,K48/H48)</f>
        <v>0</v>
      </c>
      <c r="M48" s="218" t="n">
        <f aca="false">+H48+SUMIF(W$10:AH$10,"&lt;="&amp;K$2,W48:AH48)</f>
        <v>8250</v>
      </c>
      <c r="N48" s="219" t="n">
        <f aca="false">I48+AO48</f>
        <v>2100</v>
      </c>
      <c r="O48" s="215" t="n">
        <f aca="false">-$M48*O$11</f>
        <v>-1650</v>
      </c>
      <c r="P48" s="216" t="n">
        <f aca="false">SUM(N48:O48)</f>
        <v>450</v>
      </c>
      <c r="Q48" s="217" t="n">
        <f aca="false">IF(M48=0,0,P48/M48)</f>
        <v>0.0545454545454545</v>
      </c>
      <c r="R48" s="213" t="n">
        <f aca="false">M48-H48</f>
        <v>8250</v>
      </c>
      <c r="S48" s="220" t="n">
        <f aca="false">+N48-I48</f>
        <v>2100</v>
      </c>
      <c r="T48" s="215" t="n">
        <f aca="false">-$R48*T$11</f>
        <v>-1650</v>
      </c>
      <c r="U48" s="216" t="n">
        <f aca="false">SUM(S48:T48)</f>
        <v>450</v>
      </c>
      <c r="V48" s="217" t="n">
        <f aca="false">IF(R48=0,0,U48/R48)</f>
        <v>0.0545454545454545</v>
      </c>
      <c r="W48" s="221"/>
      <c r="X48" s="221"/>
      <c r="Y48" s="221"/>
      <c r="Z48" s="221"/>
      <c r="AA48" s="222"/>
      <c r="AB48" s="222"/>
      <c r="AC48" s="222"/>
      <c r="AD48" s="222"/>
      <c r="AE48" s="222" t="n">
        <v>8250</v>
      </c>
      <c r="AF48" s="222"/>
      <c r="AG48" s="222"/>
      <c r="AH48" s="222"/>
      <c r="AI48" s="213" t="n">
        <v>0</v>
      </c>
      <c r="AJ48" s="219"/>
      <c r="AK48" s="215" t="n">
        <v>0</v>
      </c>
      <c r="AL48" s="216"/>
      <c r="AM48" s="217" t="n">
        <v>0</v>
      </c>
      <c r="AN48" s="213" t="n">
        <f aca="false">SUM(W48:AH48)</f>
        <v>8250</v>
      </c>
      <c r="AO48" s="224" t="n">
        <f aca="false">IF(C48=0,0,((AN48+H48)*(D48/C48))-I48)</f>
        <v>2100</v>
      </c>
      <c r="AP48" s="215" t="n">
        <f aca="false">-AN48*AP$11</f>
        <v>-1650</v>
      </c>
      <c r="AQ48" s="216" t="n">
        <f aca="false">+AO48+AP48</f>
        <v>450</v>
      </c>
      <c r="AR48" s="217" t="n">
        <f aca="false">IF(AN48=0,0,AQ48/AN48)</f>
        <v>0.0545454545454545</v>
      </c>
      <c r="AS48" s="228" t="n">
        <f aca="false">C48-H48-AN48</f>
        <v>0</v>
      </c>
      <c r="AT48" s="229" t="n">
        <f aca="false">+D48-I48-AO48</f>
        <v>0</v>
      </c>
      <c r="AU48" s="215" t="n">
        <f aca="false">-AS48*AU$11</f>
        <v>-0</v>
      </c>
      <c r="AV48" s="216" t="n">
        <f aca="false">+AT48+AU48</f>
        <v>0</v>
      </c>
      <c r="AW48" s="225" t="n">
        <f aca="false">IF(AS48=0,0,AV48/AS48)</f>
        <v>0</v>
      </c>
    </row>
    <row r="49" customFormat="false" ht="11.25" hidden="false" customHeight="true" outlineLevel="0" collapsed="false">
      <c r="A49" s="211" t="s">
        <v>101</v>
      </c>
      <c r="B49" s="212" t="s">
        <v>46</v>
      </c>
      <c r="C49" s="213" t="n">
        <v>326900</v>
      </c>
      <c r="D49" s="214" t="n">
        <v>80000</v>
      </c>
      <c r="E49" s="215" t="n">
        <f aca="false">-C49*E$11</f>
        <v>-65380</v>
      </c>
      <c r="F49" s="216" t="n">
        <f aca="false">SUM(D49:E49)</f>
        <v>14620</v>
      </c>
      <c r="G49" s="217" t="n">
        <f aca="false">IF(C49=0,0,F49/C49)</f>
        <v>0.0447231569287244</v>
      </c>
      <c r="H49" s="218" t="n">
        <v>209156.135</v>
      </c>
      <c r="I49" s="219" t="n">
        <v>40000</v>
      </c>
      <c r="J49" s="215" t="n">
        <f aca="false">-H49*J$11</f>
        <v>-41831.227</v>
      </c>
      <c r="K49" s="216" t="n">
        <f aca="false">SUM(I49:J49)</f>
        <v>-1831.22700000001</v>
      </c>
      <c r="L49" s="217" t="n">
        <f aca="false">IF(H49=0,0,K49/H49)</f>
        <v>-0.00875531095466077</v>
      </c>
      <c r="M49" s="218" t="n">
        <f aca="false">+H49+SUMIF(W$10:AH$10,"&lt;="&amp;K$2,W49:AH49)</f>
        <v>326900.28</v>
      </c>
      <c r="N49" s="219" t="n">
        <f aca="false">I49+AO49</f>
        <v>80000.0685224839</v>
      </c>
      <c r="O49" s="215" t="n">
        <f aca="false">-$M49*O$11</f>
        <v>-65380.056</v>
      </c>
      <c r="P49" s="216" t="n">
        <f aca="false">SUM(N49:O49)</f>
        <v>14620.0125224839</v>
      </c>
      <c r="Q49" s="217" t="n">
        <f aca="false">IF(M49=0,0,P49/M49)</f>
        <v>0.0447231569287243</v>
      </c>
      <c r="R49" s="213" t="n">
        <f aca="false">M49-H49</f>
        <v>117744.145</v>
      </c>
      <c r="S49" s="220" t="n">
        <f aca="false">+N49-I49</f>
        <v>40000.0685224839</v>
      </c>
      <c r="T49" s="215" t="n">
        <f aca="false">-$R49*T$11</f>
        <v>-23548.829</v>
      </c>
      <c r="U49" s="216" t="n">
        <f aca="false">SUM(S49:T49)</f>
        <v>16451.2395224839</v>
      </c>
      <c r="V49" s="217" t="n">
        <f aca="false">IF(R49=0,0,U49/R49)</f>
        <v>0.139720234262892</v>
      </c>
      <c r="W49" s="221" t="n">
        <v>10311.195</v>
      </c>
      <c r="X49" s="221" t="n">
        <v>11643.395</v>
      </c>
      <c r="Y49" s="221" t="n">
        <v>10866.395</v>
      </c>
      <c r="Z49" s="221" t="n">
        <v>9640.395</v>
      </c>
      <c r="AA49" s="221" t="n">
        <v>9640.395</v>
      </c>
      <c r="AB49" s="221" t="n">
        <v>9640.395</v>
      </c>
      <c r="AC49" s="221" t="n">
        <v>9640.395</v>
      </c>
      <c r="AD49" s="221" t="n">
        <v>9640.395</v>
      </c>
      <c r="AE49" s="221" t="n">
        <v>9640.395</v>
      </c>
      <c r="AF49" s="221" t="n">
        <v>9640.395</v>
      </c>
      <c r="AG49" s="221" t="n">
        <v>9640.395</v>
      </c>
      <c r="AH49" s="222" t="n">
        <v>7800</v>
      </c>
      <c r="AI49" s="213" t="n">
        <v>0</v>
      </c>
      <c r="AJ49" s="219"/>
      <c r="AK49" s="215" t="n">
        <v>0</v>
      </c>
      <c r="AL49" s="216"/>
      <c r="AM49" s="217" t="n">
        <v>0</v>
      </c>
      <c r="AN49" s="213" t="n">
        <f aca="false">SUM(W49:AH49)</f>
        <v>117744.145</v>
      </c>
      <c r="AO49" s="224" t="n">
        <f aca="false">IF(C49=0,0,((AN49+H49)*(D49/C49))-I49)</f>
        <v>40000.0685224839</v>
      </c>
      <c r="AP49" s="215" t="n">
        <f aca="false">-AN49*AP$11</f>
        <v>-23548.829</v>
      </c>
      <c r="AQ49" s="216" t="n">
        <f aca="false">+AO49+AP49</f>
        <v>16451.2395224839</v>
      </c>
      <c r="AR49" s="217" t="n">
        <f aca="false">IF(AN49=0,0,AQ49/AN49)</f>
        <v>0.139720234262892</v>
      </c>
      <c r="AS49" s="228" t="n">
        <f aca="false">C49-H49-AN49</f>
        <v>-0.280000000013388</v>
      </c>
      <c r="AT49" s="229" t="n">
        <f aca="false">+D49-I49-AO49</f>
        <v>-0.068522483939887</v>
      </c>
      <c r="AU49" s="215" t="n">
        <f aca="false">-AS49*AU$11</f>
        <v>0.0560000000026776</v>
      </c>
      <c r="AV49" s="216" t="n">
        <f aca="false">+AT49+AU49</f>
        <v>-0.0125224839372095</v>
      </c>
      <c r="AW49" s="225" t="n">
        <f aca="false">IF(AS49=0,0,AV49/AS49)</f>
        <v>0.0447231569164669</v>
      </c>
    </row>
    <row r="50" customFormat="false" ht="11.25" hidden="false" customHeight="true" outlineLevel="0" collapsed="false">
      <c r="A50" s="211"/>
      <c r="B50" s="212"/>
      <c r="C50" s="213"/>
      <c r="D50" s="214"/>
      <c r="E50" s="215"/>
      <c r="F50" s="216"/>
      <c r="G50" s="217"/>
      <c r="H50" s="218"/>
      <c r="I50" s="219"/>
      <c r="J50" s="215"/>
      <c r="K50" s="216"/>
      <c r="L50" s="217"/>
      <c r="M50" s="218"/>
      <c r="N50" s="219"/>
      <c r="O50" s="215"/>
      <c r="P50" s="216"/>
      <c r="Q50" s="217"/>
      <c r="R50" s="213"/>
      <c r="S50" s="220"/>
      <c r="T50" s="215"/>
      <c r="U50" s="216"/>
      <c r="V50" s="217"/>
      <c r="W50" s="221"/>
      <c r="X50" s="221"/>
      <c r="Y50" s="221"/>
      <c r="Z50" s="221"/>
      <c r="AA50" s="221"/>
      <c r="AB50" s="221"/>
      <c r="AC50" s="221"/>
      <c r="AD50" s="221"/>
      <c r="AE50" s="221"/>
      <c r="AF50" s="221"/>
      <c r="AG50" s="221"/>
      <c r="AH50" s="222"/>
      <c r="AI50" s="213"/>
      <c r="AJ50" s="219"/>
      <c r="AK50" s="215"/>
      <c r="AL50" s="216"/>
      <c r="AM50" s="217"/>
      <c r="AN50" s="213"/>
      <c r="AO50" s="224"/>
      <c r="AP50" s="215"/>
      <c r="AQ50" s="216"/>
      <c r="AR50" s="217"/>
      <c r="AS50" s="228"/>
      <c r="AT50" s="229"/>
      <c r="AU50" s="215"/>
      <c r="AV50" s="216"/>
      <c r="AW50" s="225"/>
    </row>
    <row r="51" customFormat="false" ht="11.25" hidden="false" customHeight="true" outlineLevel="0" collapsed="false">
      <c r="A51" s="260" t="s">
        <v>102</v>
      </c>
      <c r="B51" s="212" t="s">
        <v>47</v>
      </c>
      <c r="C51" s="213" t="n">
        <v>900004.998</v>
      </c>
      <c r="D51" s="214" t="n">
        <v>250000</v>
      </c>
      <c r="E51" s="215" t="n">
        <f aca="false">-C51*E$11</f>
        <v>-180000.9996</v>
      </c>
      <c r="F51" s="216" t="n">
        <f aca="false">SUM(D51:E51)</f>
        <v>69999.0004</v>
      </c>
      <c r="G51" s="217" t="n">
        <f aca="false">IF(C51=0,0,F51/C51)</f>
        <v>0.0777762351937517</v>
      </c>
      <c r="H51" s="218"/>
      <c r="I51" s="219"/>
      <c r="J51" s="215" t="n">
        <f aca="false">-H51*J$11</f>
        <v>-0</v>
      </c>
      <c r="K51" s="216" t="n">
        <f aca="false">SUM(I51:J51)</f>
        <v>0</v>
      </c>
      <c r="L51" s="217" t="n">
        <f aca="false">IF(H51=0,0,K51/H51)</f>
        <v>0</v>
      </c>
      <c r="M51" s="218" t="n">
        <f aca="false">+H51+SUMIF(W$10:AH$10,"&lt;="&amp;K$2,W51:AH51)</f>
        <v>45000</v>
      </c>
      <c r="N51" s="219" t="n">
        <f aca="false">I51+AO51</f>
        <v>12499.9305837188</v>
      </c>
      <c r="O51" s="215" t="n">
        <f aca="false">-$M51*O$11</f>
        <v>-9000</v>
      </c>
      <c r="P51" s="216" t="n">
        <f aca="false">SUM(N51:O51)</f>
        <v>3499.93058371882</v>
      </c>
      <c r="Q51" s="217" t="n">
        <f aca="false">IF(M51=0,0,P51/M51)</f>
        <v>0.0777762351937516</v>
      </c>
      <c r="R51" s="213" t="n">
        <f aca="false">M51-H51</f>
        <v>45000</v>
      </c>
      <c r="S51" s="220" t="n">
        <f aca="false">+N51-I51</f>
        <v>12499.9305837188</v>
      </c>
      <c r="T51" s="215" t="n">
        <f aca="false">-$R51*T$11</f>
        <v>-9000</v>
      </c>
      <c r="U51" s="216" t="n">
        <f aca="false">SUM(S51:T51)</f>
        <v>3499.93058371882</v>
      </c>
      <c r="V51" s="217" t="n">
        <f aca="false">IF(R51=0,0,U51/R51)</f>
        <v>0.0777762351937516</v>
      </c>
      <c r="W51" s="221"/>
      <c r="X51" s="221"/>
      <c r="Y51" s="221"/>
      <c r="Z51" s="221"/>
      <c r="AA51" s="222"/>
      <c r="AB51" s="222"/>
      <c r="AC51" s="222"/>
      <c r="AD51" s="222"/>
      <c r="AE51" s="222"/>
      <c r="AF51" s="222"/>
      <c r="AG51" s="222" t="n">
        <v>15000</v>
      </c>
      <c r="AH51" s="223" t="n">
        <v>30000</v>
      </c>
      <c r="AI51" s="213" t="n">
        <v>0</v>
      </c>
      <c r="AJ51" s="219" t="n">
        <v>0</v>
      </c>
      <c r="AK51" s="215" t="n">
        <v>0</v>
      </c>
      <c r="AL51" s="216" t="n">
        <v>0</v>
      </c>
      <c r="AM51" s="217" t="n">
        <v>0</v>
      </c>
      <c r="AN51" s="228" t="n">
        <f aca="false">SUM(W51:AH51)</f>
        <v>45000</v>
      </c>
      <c r="AO51" s="224" t="n">
        <f aca="false">IF(C51=0,0,((AN51+H51)*(D51/C51))-I51)</f>
        <v>12499.9305837188</v>
      </c>
      <c r="AP51" s="215" t="n">
        <f aca="false">-AN51*AP$11</f>
        <v>-9000</v>
      </c>
      <c r="AQ51" s="216" t="n">
        <f aca="false">+AO51+AP51</f>
        <v>3499.93058371882</v>
      </c>
      <c r="AR51" s="217" t="n">
        <f aca="false">IF(AN51=0,0,AQ51/AN51)</f>
        <v>0.0777762351937516</v>
      </c>
      <c r="AS51" s="228" t="n">
        <f aca="false">C51-H51-AN51</f>
        <v>855004.998</v>
      </c>
      <c r="AT51" s="229" t="n">
        <f aca="false">+D51-I51-AO51</f>
        <v>237500.069416281</v>
      </c>
      <c r="AU51" s="215" t="n">
        <f aca="false">-AS51*AU$11</f>
        <v>-171000.9996</v>
      </c>
      <c r="AV51" s="216" t="n">
        <f aca="false">+AT51+AU51</f>
        <v>66499.0698162812</v>
      </c>
      <c r="AW51" s="225" t="n">
        <f aca="false">IF(AS51=0,0,AV51/AS51)</f>
        <v>0.0777762351937517</v>
      </c>
    </row>
    <row r="52" customFormat="false" ht="11.25" hidden="false" customHeight="true" outlineLevel="0" collapsed="false">
      <c r="A52" s="211"/>
      <c r="B52" s="212"/>
      <c r="C52" s="213"/>
      <c r="D52" s="214"/>
      <c r="E52" s="215" t="n">
        <f aca="false">-C52*E$11</f>
        <v>-0</v>
      </c>
      <c r="F52" s="216" t="n">
        <f aca="false">SUM(D52:E52)</f>
        <v>0</v>
      </c>
      <c r="G52" s="217" t="n">
        <f aca="false">IF(C52=0,0,F52/C52)</f>
        <v>0</v>
      </c>
      <c r="H52" s="218"/>
      <c r="I52" s="219"/>
      <c r="J52" s="215" t="n">
        <f aca="false">-H52*J$11</f>
        <v>-0</v>
      </c>
      <c r="K52" s="216" t="n">
        <f aca="false">SUM(I52:J52)</f>
        <v>0</v>
      </c>
      <c r="L52" s="217" t="n">
        <f aca="false">IF(H52=0,0,K52/H52)</f>
        <v>0</v>
      </c>
      <c r="M52" s="218" t="n">
        <f aca="false">+H52+SUMIF(W$10:AH$10,"&lt;="&amp;K$2,W52:AH52)</f>
        <v>0</v>
      </c>
      <c r="N52" s="219" t="n">
        <f aca="false">I52+AO52</f>
        <v>0</v>
      </c>
      <c r="O52" s="215" t="n">
        <f aca="false">-$M52*O$11</f>
        <v>-0</v>
      </c>
      <c r="P52" s="216" t="n">
        <f aca="false">SUM(N52:O52)</f>
        <v>0</v>
      </c>
      <c r="Q52" s="217" t="n">
        <f aca="false">IF(M52=0,0,P52/M52)</f>
        <v>0</v>
      </c>
      <c r="R52" s="213" t="n">
        <f aca="false">M52-H52</f>
        <v>0</v>
      </c>
      <c r="S52" s="220" t="n">
        <f aca="false">+N52-I52</f>
        <v>0</v>
      </c>
      <c r="T52" s="215" t="n">
        <f aca="false">-$R52*T$11</f>
        <v>-0</v>
      </c>
      <c r="U52" s="216" t="n">
        <f aca="false">SUM(S52:T52)</f>
        <v>0</v>
      </c>
      <c r="V52" s="217" t="n">
        <f aca="false">IF(R52=0,0,U52/R52)</f>
        <v>0</v>
      </c>
      <c r="W52" s="221"/>
      <c r="X52" s="221"/>
      <c r="Y52" s="221"/>
      <c r="Z52" s="221"/>
      <c r="AA52" s="222"/>
      <c r="AB52" s="222"/>
      <c r="AC52" s="222"/>
      <c r="AD52" s="222"/>
      <c r="AE52" s="222"/>
      <c r="AF52" s="222"/>
      <c r="AG52" s="222"/>
      <c r="AH52" s="223"/>
      <c r="AI52" s="213" t="n">
        <v>0</v>
      </c>
      <c r="AJ52" s="219" t="n">
        <v>0</v>
      </c>
      <c r="AK52" s="215" t="n">
        <v>0</v>
      </c>
      <c r="AL52" s="216" t="n">
        <v>0</v>
      </c>
      <c r="AM52" s="217" t="n">
        <v>0</v>
      </c>
      <c r="AN52" s="228" t="n">
        <f aca="false">SUM(W52:AH52)</f>
        <v>0</v>
      </c>
      <c r="AO52" s="224" t="n">
        <f aca="false">IF(C52=0,0,((AN52+H52)*(D52/C52))-I52)</f>
        <v>0</v>
      </c>
      <c r="AP52" s="215" t="n">
        <f aca="false">-AN52*AP$11</f>
        <v>-0</v>
      </c>
      <c r="AQ52" s="216" t="n">
        <f aca="false">+AO52+AP52</f>
        <v>0</v>
      </c>
      <c r="AR52" s="217" t="n">
        <f aca="false">IF(AN52=0,0,AQ52/AN52)</f>
        <v>0</v>
      </c>
      <c r="AS52" s="228" t="n">
        <f aca="false">C52-H52-AN52</f>
        <v>0</v>
      </c>
      <c r="AT52" s="229" t="n">
        <f aca="false">+D52-I52-AO52</f>
        <v>0</v>
      </c>
      <c r="AU52" s="215" t="n">
        <f aca="false">-AS52*AU$11</f>
        <v>-0</v>
      </c>
      <c r="AV52" s="216" t="n">
        <f aca="false">+AT52+AU52</f>
        <v>0</v>
      </c>
      <c r="AW52" s="225" t="n">
        <f aca="false">IF(AS52=0,0,AV52/AS52)</f>
        <v>0</v>
      </c>
    </row>
    <row r="53" customFormat="false" ht="11.25" hidden="false" customHeight="true" outlineLevel="0" collapsed="false">
      <c r="A53" s="211"/>
      <c r="B53" s="212"/>
      <c r="C53" s="213"/>
      <c r="D53" s="214"/>
      <c r="E53" s="215" t="n">
        <f aca="false">-C53*E$11</f>
        <v>-0</v>
      </c>
      <c r="F53" s="216" t="n">
        <f aca="false">SUM(D53:E53)</f>
        <v>0</v>
      </c>
      <c r="G53" s="217" t="n">
        <f aca="false">IF(C53=0,0,F53/C53)</f>
        <v>0</v>
      </c>
      <c r="H53" s="218"/>
      <c r="I53" s="219"/>
      <c r="J53" s="215" t="n">
        <f aca="false">-H53*J$11</f>
        <v>-0</v>
      </c>
      <c r="K53" s="216" t="n">
        <f aca="false">SUM(I53:J53)</f>
        <v>0</v>
      </c>
      <c r="L53" s="217" t="n">
        <f aca="false">IF(H53=0,0,K53/H53)</f>
        <v>0</v>
      </c>
      <c r="M53" s="218" t="n">
        <f aca="false">+H53+SUMIF(W$10:AH$10,"&lt;="&amp;K$2,W53:AH53)</f>
        <v>0</v>
      </c>
      <c r="N53" s="219" t="n">
        <f aca="false">I53+AO53</f>
        <v>0</v>
      </c>
      <c r="O53" s="215" t="n">
        <f aca="false">-$M53*O$11</f>
        <v>-0</v>
      </c>
      <c r="P53" s="216" t="n">
        <f aca="false">SUM(N53:O53)</f>
        <v>0</v>
      </c>
      <c r="Q53" s="217" t="n">
        <f aca="false">IF(M53=0,0,P53/M53)</f>
        <v>0</v>
      </c>
      <c r="R53" s="213" t="n">
        <f aca="false">M53-H53</f>
        <v>0</v>
      </c>
      <c r="S53" s="220" t="n">
        <f aca="false">+N53-I53</f>
        <v>0</v>
      </c>
      <c r="T53" s="215" t="n">
        <f aca="false">-$R53*T$11</f>
        <v>-0</v>
      </c>
      <c r="U53" s="216" t="n">
        <f aca="false">SUM(S53:T53)</f>
        <v>0</v>
      </c>
      <c r="V53" s="217" t="n">
        <f aca="false">IF(R53=0,0,U53/R53)</f>
        <v>0</v>
      </c>
      <c r="W53" s="221"/>
      <c r="X53" s="221"/>
      <c r="Y53" s="221"/>
      <c r="Z53" s="221"/>
      <c r="AA53" s="222"/>
      <c r="AB53" s="222"/>
      <c r="AC53" s="222"/>
      <c r="AD53" s="222"/>
      <c r="AE53" s="222"/>
      <c r="AF53" s="222"/>
      <c r="AG53" s="222"/>
      <c r="AH53" s="223"/>
      <c r="AI53" s="213" t="n">
        <v>0</v>
      </c>
      <c r="AJ53" s="219" t="n">
        <v>0</v>
      </c>
      <c r="AK53" s="215" t="n">
        <v>0</v>
      </c>
      <c r="AL53" s="216" t="n">
        <v>0</v>
      </c>
      <c r="AM53" s="217" t="n">
        <v>0</v>
      </c>
      <c r="AN53" s="228" t="n">
        <f aca="false">SUM(W53:AH53)</f>
        <v>0</v>
      </c>
      <c r="AO53" s="224" t="n">
        <f aca="false">IF(C53=0,0,((AN53+H53)*(D53/C53))-I53)</f>
        <v>0</v>
      </c>
      <c r="AP53" s="215" t="n">
        <f aca="false">-AN53*AP$11</f>
        <v>-0</v>
      </c>
      <c r="AQ53" s="216" t="n">
        <f aca="false">+AO53+AP53</f>
        <v>0</v>
      </c>
      <c r="AR53" s="217" t="n">
        <f aca="false">IF(AN53=0,0,AQ53/AN53)</f>
        <v>0</v>
      </c>
      <c r="AS53" s="228" t="n">
        <f aca="false">C53-H53-AN53</f>
        <v>0</v>
      </c>
      <c r="AT53" s="229" t="n">
        <f aca="false">+D53-I53-AO53</f>
        <v>0</v>
      </c>
      <c r="AU53" s="215" t="n">
        <f aca="false">-AS53*AU$11</f>
        <v>-0</v>
      </c>
      <c r="AV53" s="216" t="n">
        <f aca="false">+AT53+AU53</f>
        <v>0</v>
      </c>
      <c r="AW53" s="225" t="n">
        <f aca="false">IF(AS53=0,0,AV53/AS53)</f>
        <v>0</v>
      </c>
    </row>
    <row r="54" customFormat="false" ht="11.25" hidden="false" customHeight="true" outlineLevel="0" collapsed="false">
      <c r="A54" s="211"/>
      <c r="B54" s="212"/>
      <c r="C54" s="213"/>
      <c r="D54" s="214"/>
      <c r="E54" s="215" t="n">
        <f aca="false">-C54*E$11</f>
        <v>-0</v>
      </c>
      <c r="F54" s="216" t="n">
        <f aca="false">SUM(D54:E54)</f>
        <v>0</v>
      </c>
      <c r="G54" s="217" t="n">
        <f aca="false">IF(C54=0,0,F54/C54)</f>
        <v>0</v>
      </c>
      <c r="H54" s="218"/>
      <c r="I54" s="219"/>
      <c r="J54" s="215" t="n">
        <f aca="false">-H54*J$11</f>
        <v>-0</v>
      </c>
      <c r="K54" s="216" t="n">
        <f aca="false">SUM(I54:J54)</f>
        <v>0</v>
      </c>
      <c r="L54" s="217" t="n">
        <f aca="false">IF(H54=0,0,K54/H54)</f>
        <v>0</v>
      </c>
      <c r="M54" s="218" t="n">
        <f aca="false">+H54+SUMIF(W$10:AH$10,"&lt;="&amp;K$2,W54:AH54)</f>
        <v>0</v>
      </c>
      <c r="N54" s="219" t="n">
        <f aca="false">I54+AO54</f>
        <v>0</v>
      </c>
      <c r="O54" s="215" t="n">
        <f aca="false">-$M54*O$11</f>
        <v>-0</v>
      </c>
      <c r="P54" s="216" t="n">
        <f aca="false">SUM(N54:O54)</f>
        <v>0</v>
      </c>
      <c r="Q54" s="217" t="n">
        <f aca="false">IF(M54=0,0,P54/M54)</f>
        <v>0</v>
      </c>
      <c r="R54" s="213" t="n">
        <f aca="false">M54-H54</f>
        <v>0</v>
      </c>
      <c r="S54" s="220" t="n">
        <f aca="false">+N54-I54</f>
        <v>0</v>
      </c>
      <c r="T54" s="215" t="n">
        <f aca="false">-$R54*T$11</f>
        <v>-0</v>
      </c>
      <c r="U54" s="216" t="n">
        <f aca="false">SUM(S54:T54)</f>
        <v>0</v>
      </c>
      <c r="V54" s="217" t="n">
        <f aca="false">IF(R54=0,0,U54/R54)</f>
        <v>0</v>
      </c>
      <c r="W54" s="221"/>
      <c r="X54" s="221"/>
      <c r="Y54" s="221"/>
      <c r="Z54" s="221"/>
      <c r="AA54" s="222"/>
      <c r="AB54" s="222"/>
      <c r="AC54" s="222"/>
      <c r="AD54" s="222"/>
      <c r="AE54" s="222"/>
      <c r="AF54" s="222"/>
      <c r="AG54" s="222"/>
      <c r="AH54" s="223"/>
      <c r="AI54" s="213" t="n">
        <v>0</v>
      </c>
      <c r="AJ54" s="219" t="n">
        <v>0</v>
      </c>
      <c r="AK54" s="215" t="n">
        <v>0</v>
      </c>
      <c r="AL54" s="216" t="n">
        <v>0</v>
      </c>
      <c r="AM54" s="217" t="n">
        <v>0</v>
      </c>
      <c r="AN54" s="228" t="n">
        <f aca="false">SUM(W54:AH54)</f>
        <v>0</v>
      </c>
      <c r="AO54" s="224" t="n">
        <f aca="false">IF(C54=0,0,((AN54+H54)*(D54/C54))-I54)</f>
        <v>0</v>
      </c>
      <c r="AP54" s="215" t="n">
        <f aca="false">-AN54*AP$11</f>
        <v>-0</v>
      </c>
      <c r="AQ54" s="216" t="n">
        <f aca="false">+AO54+AP54</f>
        <v>0</v>
      </c>
      <c r="AR54" s="217" t="n">
        <f aca="false">IF(AN54=0,0,AQ54/AN54)</f>
        <v>0</v>
      </c>
      <c r="AS54" s="228" t="n">
        <f aca="false">C54-H54-AN54</f>
        <v>0</v>
      </c>
      <c r="AT54" s="229" t="n">
        <f aca="false">+D54-I54-AO54</f>
        <v>0</v>
      </c>
      <c r="AU54" s="215" t="n">
        <f aca="false">-AS54*AU$11</f>
        <v>-0</v>
      </c>
      <c r="AV54" s="216" t="n">
        <f aca="false">+AT54+AU54</f>
        <v>0</v>
      </c>
      <c r="AW54" s="225" t="n">
        <f aca="false">IF(AS54=0,0,AV54/AS54)</f>
        <v>0</v>
      </c>
    </row>
    <row r="55" customFormat="false" ht="11.25" hidden="false" customHeight="true" outlineLevel="0" collapsed="false">
      <c r="A55" s="232" t="s">
        <v>103</v>
      </c>
      <c r="B55" s="233"/>
      <c r="C55" s="234" t="n">
        <f aca="false">SUM(C36:C54)</f>
        <v>4014825.675</v>
      </c>
      <c r="D55" s="240" t="n">
        <f aca="false">SUM(D36:D54)</f>
        <v>1137300</v>
      </c>
      <c r="E55" s="240" t="n">
        <f aca="false">SUM(E36:E54)</f>
        <v>-802965.135</v>
      </c>
      <c r="F55" s="240" t="n">
        <f aca="false">SUM(F36:F54)</f>
        <v>334334.865</v>
      </c>
      <c r="G55" s="236" t="n">
        <f aca="false">IF(C55=0,0,F55/C55)</f>
        <v>0.0832750639914148</v>
      </c>
      <c r="H55" s="234" t="n">
        <f aca="false">SUM(H36:H54)</f>
        <v>1429031.135</v>
      </c>
      <c r="I55" s="240" t="n">
        <f aca="false">SUM(I36:I54)</f>
        <v>396000</v>
      </c>
      <c r="J55" s="240" t="n">
        <f aca="false">SUM(J36:J54)</f>
        <v>-285806.227</v>
      </c>
      <c r="K55" s="240" t="n">
        <f aca="false">SUM(K36:K54)</f>
        <v>110193.773</v>
      </c>
      <c r="L55" s="236" t="n">
        <f aca="false">IF(H55=0,0,K55/H55)</f>
        <v>0.0771108272598973</v>
      </c>
      <c r="M55" s="234" t="n">
        <f aca="false">SUM(M36:M54)</f>
        <v>2895719.829</v>
      </c>
      <c r="N55" s="240" t="n">
        <f aca="false">SUM(N36:N54)</f>
        <v>823900.065613854</v>
      </c>
      <c r="O55" s="240" t="n">
        <f aca="false">SUM(O36:O54)</f>
        <v>-579143.9658</v>
      </c>
      <c r="P55" s="240" t="n">
        <f aca="false">SUM(P36:P54)</f>
        <v>244756.099813854</v>
      </c>
      <c r="Q55" s="236" t="n">
        <f aca="false">IF(M55=0,0,P55/M55)</f>
        <v>0.0845234049795408</v>
      </c>
      <c r="R55" s="234" t="n">
        <f aca="false">SUM(R36:R54)</f>
        <v>1466688.694</v>
      </c>
      <c r="S55" s="240" t="n">
        <f aca="false">SUM(S36:S54)</f>
        <v>420900.065613854</v>
      </c>
      <c r="T55" s="240" t="n">
        <f aca="false">SUM(T36:T54)</f>
        <v>-281457.7388</v>
      </c>
      <c r="U55" s="240" t="n">
        <f aca="false">SUM(U36:U54)</f>
        <v>124942.326813854</v>
      </c>
      <c r="V55" s="236" t="n">
        <f aca="false">IF(R55=0,0,U55/R55)</f>
        <v>0.0851866707127242</v>
      </c>
      <c r="W55" s="237" t="n">
        <f aca="false">SUM(W36:W54)</f>
        <v>70583.361</v>
      </c>
      <c r="X55" s="238" t="n">
        <f aca="false">SUM(X36:X54)</f>
        <v>71915.561</v>
      </c>
      <c r="Y55" s="238" t="n">
        <f aca="false">SUM(Y36:Y54)</f>
        <v>103214.548</v>
      </c>
      <c r="Z55" s="238" t="n">
        <f aca="false">SUM(Z36:Z54)</f>
        <v>105363.548</v>
      </c>
      <c r="AA55" s="238" t="n">
        <f aca="false">SUM(AA36:AA54)</f>
        <v>137446.881</v>
      </c>
      <c r="AB55" s="238" t="n">
        <f aca="false">SUM(AB36:AB54)</f>
        <v>137446.881</v>
      </c>
      <c r="AC55" s="238" t="n">
        <f aca="false">SUM(AC36:AC54)</f>
        <v>173914.715</v>
      </c>
      <c r="AD55" s="238" t="n">
        <f aca="false">SUM(AD36:AD54)</f>
        <v>147584.198</v>
      </c>
      <c r="AE55" s="238" t="n">
        <f aca="false">SUM(AE36:AE54)</f>
        <v>145150.276</v>
      </c>
      <c r="AF55" s="238" t="n">
        <f aca="false">SUM(AF36:AF54)</f>
        <v>131200.276</v>
      </c>
      <c r="AG55" s="238" t="n">
        <f aca="false">SUM(AG36:AG54)</f>
        <v>117533.609</v>
      </c>
      <c r="AH55" s="239" t="n">
        <f aca="false">SUM(AH36:AH54)</f>
        <v>125334.84</v>
      </c>
      <c r="AI55" s="234" t="n">
        <f aca="false">SUM(AI36:AI54)</f>
        <v>0</v>
      </c>
      <c r="AJ55" s="240" t="n">
        <f aca="false">SUM(AJ36:AJ54)</f>
        <v>0</v>
      </c>
      <c r="AK55" s="240" t="n">
        <f aca="false">SUM(AK36:AK54)</f>
        <v>-536.1061488</v>
      </c>
      <c r="AL55" s="240" t="n">
        <f aca="false">SUM(AL36:AL54)</f>
        <v>0</v>
      </c>
      <c r="AM55" s="236" t="n">
        <f aca="false">IF(AI55=0,0,AL55/AI55)</f>
        <v>0</v>
      </c>
      <c r="AN55" s="241" t="n">
        <f aca="false">SUM(AN33:AN54)</f>
        <v>1556688.69</v>
      </c>
      <c r="AO55" s="241" t="n">
        <f aca="false">SUM(AO33:AO54)</f>
        <v>452900.064413853</v>
      </c>
      <c r="AP55" s="241" t="n">
        <f aca="false">SUM(AP33:AP54)</f>
        <v>-311337.738</v>
      </c>
      <c r="AQ55" s="241" t="n">
        <f aca="false">SUM(AQ33:AQ54)</f>
        <v>141562.326413854</v>
      </c>
      <c r="AR55" s="236" t="n">
        <f aca="false">IF(AN55=0,0,AQ55/AN55)</f>
        <v>0.0909381094134201</v>
      </c>
      <c r="AS55" s="241" t="n">
        <f aca="false">SUM(AS33:AS54)</f>
        <v>1119105.85</v>
      </c>
      <c r="AT55" s="241" t="n">
        <f aca="false">SUM(AT33:AT54)</f>
        <v>313399.935586147</v>
      </c>
      <c r="AU55" s="241" t="n">
        <f aca="false">SUM(AU33:AU54)</f>
        <v>-223821.17</v>
      </c>
      <c r="AV55" s="241" t="n">
        <f aca="false">SUM(AV33:AV54)</f>
        <v>89578.7655861464</v>
      </c>
      <c r="AW55" s="236" t="n">
        <f aca="false">IF(AS55=0,0,AV55/AS55)</f>
        <v>0.080044944440373</v>
      </c>
    </row>
    <row r="56" s="210" customFormat="true" ht="11.25" hidden="false" customHeight="true" outlineLevel="0" collapsed="false">
      <c r="A56" s="243" t="s">
        <v>11</v>
      </c>
      <c r="B56" s="244"/>
      <c r="C56" s="245"/>
      <c r="D56" s="246"/>
      <c r="E56" s="247" t="n">
        <v>0</v>
      </c>
      <c r="F56" s="246" t="n">
        <v>0</v>
      </c>
      <c r="G56" s="250" t="n">
        <v>0</v>
      </c>
      <c r="H56" s="249"/>
      <c r="I56" s="246"/>
      <c r="J56" s="247" t="n">
        <v>0</v>
      </c>
      <c r="K56" s="246"/>
      <c r="L56" s="250" t="n">
        <f aca="false">IF(H56=0,0,K56/H56)</f>
        <v>0</v>
      </c>
      <c r="M56" s="245"/>
      <c r="N56" s="246"/>
      <c r="O56" s="247" t="n">
        <f aca="false">-ROUND(M56*7.5%,0)</f>
        <v>0</v>
      </c>
      <c r="P56" s="246" t="e">
        <f aca="false">+N56+O56+#REF!+#REF!+#REF!</f>
        <v>#REF!</v>
      </c>
      <c r="Q56" s="250" t="n">
        <f aca="false">IF(M56=0,0,P56/M56)</f>
        <v>0</v>
      </c>
      <c r="R56" s="245"/>
      <c r="S56" s="246"/>
      <c r="T56" s="247" t="n">
        <f aca="false">-ROUND(R56*7.5%,0)</f>
        <v>0</v>
      </c>
      <c r="U56" s="246" t="e">
        <f aca="false">+S56+T56+#REF!+#REF!+#REF!</f>
        <v>#REF!</v>
      </c>
      <c r="V56" s="250" t="n">
        <f aca="false">IF(R56=0,0,U56/R56)</f>
        <v>0</v>
      </c>
      <c r="W56" s="251"/>
      <c r="X56" s="252"/>
      <c r="Y56" s="252"/>
      <c r="Z56" s="252"/>
      <c r="AA56" s="253"/>
      <c r="AB56" s="253"/>
      <c r="AC56" s="253"/>
      <c r="AD56" s="253"/>
      <c r="AE56" s="253"/>
      <c r="AF56" s="253"/>
      <c r="AG56" s="253"/>
      <c r="AH56" s="254"/>
      <c r="AI56" s="245"/>
      <c r="AJ56" s="246"/>
      <c r="AK56" s="247" t="n">
        <f aca="false">-ROUND(AI56*7.5%,0)</f>
        <v>0</v>
      </c>
      <c r="AL56" s="246" t="e">
        <f aca="false">+AJ56+AK56+#REF!+#REF!+#REF!</f>
        <v>#REF!</v>
      </c>
      <c r="AM56" s="250" t="n">
        <f aca="false">IF(AI56=0,0,AL56/AI56)</f>
        <v>0</v>
      </c>
      <c r="AN56" s="255" t="n">
        <f aca="false">SUM(W56:AH56)</f>
        <v>0</v>
      </c>
      <c r="AO56" s="256"/>
      <c r="AP56" s="247" t="n">
        <f aca="false">-ROUND(AN56*7.5%,0)</f>
        <v>0</v>
      </c>
      <c r="AQ56" s="246" t="e">
        <f aca="false">+AO56+AP56+#REF!+#REF!+#REF!</f>
        <v>#REF!</v>
      </c>
      <c r="AR56" s="250" t="n">
        <f aca="false">IF(AN56=0,0,AQ56/AN56)</f>
        <v>0</v>
      </c>
      <c r="AS56" s="255" t="n">
        <f aca="false">C56-H56-AN56</f>
        <v>0</v>
      </c>
      <c r="AT56" s="246"/>
      <c r="AU56" s="247" t="n">
        <f aca="false">-ROUND(AS56*7.5%,0)</f>
        <v>0</v>
      </c>
      <c r="AV56" s="246" t="e">
        <f aca="false">+AT56+AU56+#REF!+#REF!+#REF!</f>
        <v>#REF!</v>
      </c>
      <c r="AW56" s="257" t="n">
        <f aca="false">IF(AS56=0,0,AV56/AS56)</f>
        <v>0</v>
      </c>
    </row>
    <row r="57" customFormat="false" ht="11.25" hidden="false" customHeight="true" outlineLevel="0" collapsed="false">
      <c r="A57" s="211" t="s">
        <v>76</v>
      </c>
      <c r="B57" s="212" t="s">
        <v>46</v>
      </c>
      <c r="C57" s="213" t="n">
        <v>0</v>
      </c>
      <c r="D57" s="214" t="n">
        <v>0</v>
      </c>
      <c r="E57" s="215" t="n">
        <f aca="false">-C57*E$11</f>
        <v>0</v>
      </c>
      <c r="F57" s="216" t="n">
        <f aca="false">SUM(D57:E57)</f>
        <v>0</v>
      </c>
      <c r="G57" s="217" t="n">
        <f aca="false">IF(C57=0,0,F57/C57)</f>
        <v>0</v>
      </c>
      <c r="H57" s="218" t="n">
        <v>0</v>
      </c>
      <c r="I57" s="219" t="n">
        <v>0</v>
      </c>
      <c r="J57" s="215" t="n">
        <f aca="false">-H57*J$11</f>
        <v>-0</v>
      </c>
      <c r="K57" s="216" t="n">
        <f aca="false">SUM(I57:J57)</f>
        <v>0</v>
      </c>
      <c r="L57" s="217" t="n">
        <f aca="false">IF(H57=0,0,K57/H57)</f>
        <v>0</v>
      </c>
      <c r="M57" s="218" t="n">
        <f aca="false">+H57+SUMIF(W$10:AH$10,"&lt;="&amp;K$2,W57:AH57)</f>
        <v>0</v>
      </c>
      <c r="N57" s="219" t="n">
        <f aca="false">I57+AO57</f>
        <v>0</v>
      </c>
      <c r="O57" s="215" t="n">
        <f aca="false">-$M57*O$11</f>
        <v>0</v>
      </c>
      <c r="P57" s="216" t="n">
        <f aca="false">SUM(N57:O57)</f>
        <v>0</v>
      </c>
      <c r="Q57" s="217" t="n">
        <f aca="false">IF(M57=0,0,P57/M57)</f>
        <v>0</v>
      </c>
      <c r="R57" s="213" t="n">
        <f aca="false">M57-H57</f>
        <v>0</v>
      </c>
      <c r="S57" s="220" t="n">
        <f aca="false">+N57-I57</f>
        <v>0</v>
      </c>
      <c r="T57" s="215" t="n">
        <f aca="false">-$R57*T$11</f>
        <v>-0</v>
      </c>
      <c r="U57" s="216" t="n">
        <f aca="false">SUM(S57:T57)</f>
        <v>0</v>
      </c>
      <c r="V57" s="217" t="n">
        <f aca="false">IF(R57=0,0,U57/R57)</f>
        <v>0</v>
      </c>
      <c r="W57" s="221"/>
      <c r="X57" s="221" t="n">
        <v>0</v>
      </c>
      <c r="Y57" s="221"/>
      <c r="Z57" s="221" t="n">
        <v>0</v>
      </c>
      <c r="AA57" s="222" t="n">
        <v>0</v>
      </c>
      <c r="AB57" s="222"/>
      <c r="AC57" s="222"/>
      <c r="AD57" s="222" t="n">
        <v>0</v>
      </c>
      <c r="AE57" s="222" t="n">
        <v>0</v>
      </c>
      <c r="AF57" s="222" t="n">
        <v>0</v>
      </c>
      <c r="AG57" s="222"/>
      <c r="AH57" s="223"/>
      <c r="AI57" s="213" t="n">
        <v>0</v>
      </c>
      <c r="AJ57" s="219" t="n">
        <v>0</v>
      </c>
      <c r="AK57" s="215" t="n">
        <v>0</v>
      </c>
      <c r="AL57" s="216" t="n">
        <v>0</v>
      </c>
      <c r="AM57" s="217" t="n">
        <v>0</v>
      </c>
      <c r="AN57" s="213" t="n">
        <f aca="false">SUM(W57:AH57)</f>
        <v>0</v>
      </c>
      <c r="AO57" s="224" t="n">
        <f aca="false">IF(C57=0,0,((AN57+H57)*(D57/C57))-I57)</f>
        <v>0</v>
      </c>
      <c r="AP57" s="215" t="n">
        <f aca="false">-AN57*AP$11</f>
        <v>0</v>
      </c>
      <c r="AQ57" s="216" t="n">
        <f aca="false">+AO57+AP57</f>
        <v>0</v>
      </c>
      <c r="AR57" s="217" t="n">
        <f aca="false">IF(AN57=0,0,AQ57/AN57)</f>
        <v>0</v>
      </c>
      <c r="AS57" s="213" t="n">
        <f aca="false">C57-H57-AN57</f>
        <v>0</v>
      </c>
      <c r="AT57" s="219" t="n">
        <f aca="false">+D57-I57-AO57</f>
        <v>0</v>
      </c>
      <c r="AU57" s="215" t="n">
        <f aca="false">-AS57*AU$11</f>
        <v>-0</v>
      </c>
      <c r="AV57" s="216" t="n">
        <f aca="false">+AT57+AU57</f>
        <v>0</v>
      </c>
      <c r="AW57" s="225" t="n">
        <f aca="false">IF(AS57=0,0,AV57/AS57)</f>
        <v>0</v>
      </c>
    </row>
    <row r="58" customFormat="false" ht="11.25" hidden="false" customHeight="true" outlineLevel="0" collapsed="false">
      <c r="A58" s="211"/>
      <c r="B58" s="212"/>
      <c r="C58" s="213"/>
      <c r="D58" s="214"/>
      <c r="E58" s="215" t="n">
        <f aca="false">-C58*E$11</f>
        <v>-0</v>
      </c>
      <c r="F58" s="216" t="n">
        <f aca="false">SUM(D58:E58)</f>
        <v>0</v>
      </c>
      <c r="G58" s="261" t="n">
        <f aca="false">IF(C58=0,0,F58/C58)</f>
        <v>0</v>
      </c>
      <c r="H58" s="218"/>
      <c r="I58" s="219"/>
      <c r="J58" s="215"/>
      <c r="K58" s="262"/>
      <c r="L58" s="261"/>
      <c r="M58" s="263" t="n">
        <f aca="false">+H58+SUMIF(W$10:AH$10,"&lt;="&amp;K$2,W58:AH58)</f>
        <v>0</v>
      </c>
      <c r="N58" s="229" t="n">
        <f aca="false">IF(C58=0,0,+M58*(D58/C58))</f>
        <v>0</v>
      </c>
      <c r="O58" s="215" t="n">
        <f aca="false">-$M58*O$11</f>
        <v>-0</v>
      </c>
      <c r="P58" s="216" t="n">
        <f aca="false">SUM(N58:O58)</f>
        <v>0</v>
      </c>
      <c r="Q58" s="261" t="n">
        <f aca="false">IF(M58=0,0,P58/M58)</f>
        <v>0</v>
      </c>
      <c r="R58" s="213" t="n">
        <f aca="false">SUMIF(W$10:AH$10,"&lt;="&amp;K$2,W58:AH58)</f>
        <v>0</v>
      </c>
      <c r="S58" s="229" t="n">
        <f aca="false">+N58-I58</f>
        <v>0</v>
      </c>
      <c r="T58" s="215" t="n">
        <f aca="false">-$R58*T$11</f>
        <v>-0</v>
      </c>
      <c r="U58" s="216" t="n">
        <f aca="false">SUM(S58:T58)</f>
        <v>0</v>
      </c>
      <c r="V58" s="261" t="n">
        <f aca="false">IF(R58=0,0,U58/R58)</f>
        <v>0</v>
      </c>
      <c r="W58" s="264"/>
      <c r="X58" s="221"/>
      <c r="Y58" s="221"/>
      <c r="Z58" s="221"/>
      <c r="AA58" s="222"/>
      <c r="AB58" s="222"/>
      <c r="AC58" s="222"/>
      <c r="AD58" s="222"/>
      <c r="AE58" s="222"/>
      <c r="AF58" s="222"/>
      <c r="AG58" s="222"/>
      <c r="AH58" s="223"/>
      <c r="AI58" s="213"/>
      <c r="AJ58" s="219"/>
      <c r="AK58" s="215" t="n">
        <f aca="false">-$AI58*AK$11</f>
        <v>-0</v>
      </c>
      <c r="AL58" s="216"/>
      <c r="AM58" s="261" t="n">
        <f aca="false">IF(AI58=0,0,AL58/AI58)</f>
        <v>0</v>
      </c>
      <c r="AN58" s="263" t="n">
        <f aca="false">SUM(W58:AH58)</f>
        <v>0</v>
      </c>
      <c r="AO58" s="224" t="n">
        <f aca="false">IF(C58=0,0,((AN58+H58)*(D58/C58))-I58)</f>
        <v>0</v>
      </c>
      <c r="AP58" s="215" t="n">
        <f aca="false">-AN58*AP$11</f>
        <v>-0</v>
      </c>
      <c r="AQ58" s="262"/>
      <c r="AR58" s="261" t="n">
        <f aca="false">IF(AN58=0,0,AQ58/AN58)</f>
        <v>0</v>
      </c>
      <c r="AS58" s="263" t="n">
        <f aca="false">C58-H58-AN58</f>
        <v>0</v>
      </c>
      <c r="AT58" s="265" t="n">
        <f aca="false">+D58-I58-AO58</f>
        <v>0</v>
      </c>
      <c r="AU58" s="215" t="n">
        <f aca="false">-AS58*AU$11</f>
        <v>-0</v>
      </c>
      <c r="AV58" s="262"/>
      <c r="AW58" s="266" t="n">
        <f aca="false">IF(AS58=0,0,AV58/AS58)</f>
        <v>0</v>
      </c>
    </row>
    <row r="59" customFormat="false" ht="11.25" hidden="false" customHeight="true" outlineLevel="0" collapsed="false">
      <c r="A59" s="260" t="s">
        <v>104</v>
      </c>
      <c r="B59" s="212" t="s">
        <v>47</v>
      </c>
      <c r="C59" s="213" t="n">
        <f aca="false">207296/1.18</f>
        <v>175674.576271186</v>
      </c>
      <c r="D59" s="214" t="n">
        <v>50000</v>
      </c>
      <c r="E59" s="215" t="n">
        <f aca="false">-C59*E$11</f>
        <v>-35134.9152542373</v>
      </c>
      <c r="F59" s="216" t="n">
        <f aca="false">SUM(D59:E59)</f>
        <v>14865.0847457627</v>
      </c>
      <c r="G59" s="217" t="n">
        <f aca="false">IF(C59=0,0,F59/C59)</f>
        <v>0.0846171657919111</v>
      </c>
      <c r="H59" s="218"/>
      <c r="I59" s="219"/>
      <c r="J59" s="215"/>
      <c r="K59" s="216"/>
      <c r="L59" s="217"/>
      <c r="M59" s="228" t="n">
        <f aca="false">+H59+SUMIF(W$10:AH$10,"&lt;="&amp;K$2,W59:AH59)</f>
        <v>40000</v>
      </c>
      <c r="N59" s="229" t="n">
        <f aca="false">IF(C59=0,0,+M59*(D59/C59))</f>
        <v>11384.6866316764</v>
      </c>
      <c r="O59" s="215" t="n">
        <f aca="false">-$M59*O$11</f>
        <v>-8000</v>
      </c>
      <c r="P59" s="216" t="n">
        <f aca="false">SUM(N59:O59)</f>
        <v>3384.68663167644</v>
      </c>
      <c r="Q59" s="217" t="n">
        <f aca="false">IF(M59=0,0,P59/M59)</f>
        <v>0.0846171657919111</v>
      </c>
      <c r="R59" s="213" t="n">
        <f aca="false">SUMIF(W$10:AH$10,"&lt;="&amp;K$2,W59:AH59)</f>
        <v>40000</v>
      </c>
      <c r="S59" s="220" t="n">
        <f aca="false">+N59-I59</f>
        <v>11384.6866316764</v>
      </c>
      <c r="T59" s="215" t="n">
        <f aca="false">-$R59*T$11</f>
        <v>-8000</v>
      </c>
      <c r="U59" s="216" t="n">
        <f aca="false">SUM(S59:T59)</f>
        <v>3384.68663167644</v>
      </c>
      <c r="V59" s="217" t="n">
        <f aca="false">IF(R59=0,0,U59/R59)</f>
        <v>0.0846171657919111</v>
      </c>
      <c r="W59" s="264"/>
      <c r="X59" s="221"/>
      <c r="Y59" s="221"/>
      <c r="Z59" s="221"/>
      <c r="AA59" s="222"/>
      <c r="AB59" s="222"/>
      <c r="AC59" s="222"/>
      <c r="AD59" s="222"/>
      <c r="AE59" s="222"/>
      <c r="AF59" s="222"/>
      <c r="AG59" s="222" t="n">
        <v>20000</v>
      </c>
      <c r="AH59" s="223" t="n">
        <v>20000</v>
      </c>
      <c r="AI59" s="213"/>
      <c r="AJ59" s="219"/>
      <c r="AK59" s="215" t="n">
        <f aca="false">-$AI59*AK$11</f>
        <v>-0</v>
      </c>
      <c r="AL59" s="216"/>
      <c r="AM59" s="217" t="n">
        <f aca="false">IF(AI59=0,0,AL59/AI59)</f>
        <v>0</v>
      </c>
      <c r="AN59" s="228" t="n">
        <f aca="false">SUM(W59:AH59)</f>
        <v>40000</v>
      </c>
      <c r="AO59" s="224" t="n">
        <f aca="false">IF(C59=0,0,((AN59+H59)*(D59/C59))-I59)</f>
        <v>11384.6866316764</v>
      </c>
      <c r="AP59" s="215" t="n">
        <f aca="false">-AN59*AP$11</f>
        <v>-8000</v>
      </c>
      <c r="AQ59" s="216" t="n">
        <f aca="false">+AO59+AP59</f>
        <v>3384.68663167644</v>
      </c>
      <c r="AR59" s="217" t="n">
        <f aca="false">IF(AN59=0,0,AQ59/AN59)</f>
        <v>0.0846171657919111</v>
      </c>
      <c r="AS59" s="228" t="n">
        <f aca="false">C59-H59-AN59</f>
        <v>135674.576271186</v>
      </c>
      <c r="AT59" s="229" t="n">
        <f aca="false">+D59-I59-AO59</f>
        <v>38615.3133683236</v>
      </c>
      <c r="AU59" s="215" t="n">
        <f aca="false">-AS59*AU$11</f>
        <v>-27134.9152542373</v>
      </c>
      <c r="AV59" s="216" t="n">
        <f aca="false">+AT59+AU59</f>
        <v>11480.3981140863</v>
      </c>
      <c r="AW59" s="225" t="n">
        <f aca="false">IF(AS59=0,0,AV59/AS59)</f>
        <v>0.0846171657919111</v>
      </c>
    </row>
    <row r="60" customFormat="false" ht="11.25" hidden="false" customHeight="true" outlineLevel="0" collapsed="false">
      <c r="A60" s="211"/>
      <c r="B60" s="212"/>
      <c r="C60" s="213"/>
      <c r="D60" s="214"/>
      <c r="E60" s="215" t="n">
        <f aca="false">-C60*E$11</f>
        <v>-0</v>
      </c>
      <c r="F60" s="216" t="n">
        <f aca="false">SUM(D60:E60)</f>
        <v>0</v>
      </c>
      <c r="G60" s="217" t="n">
        <f aca="false">IF(C60=0,0,F60/C60)</f>
        <v>0</v>
      </c>
      <c r="H60" s="218"/>
      <c r="I60" s="219"/>
      <c r="J60" s="215" t="n">
        <f aca="false">-H60*J$11</f>
        <v>-0</v>
      </c>
      <c r="K60" s="216" t="n">
        <f aca="false">SUM(I60:J60)</f>
        <v>0</v>
      </c>
      <c r="L60" s="217" t="n">
        <f aca="false">IF(H60=0,0,K60/H60)</f>
        <v>0</v>
      </c>
      <c r="M60" s="218" t="n">
        <f aca="false">+H60+SUMIF(W$10:AH$10,"&lt;="&amp;K$2,W60:AH60)</f>
        <v>0</v>
      </c>
      <c r="N60" s="219" t="n">
        <f aca="false">I60+AO60</f>
        <v>0</v>
      </c>
      <c r="O60" s="215" t="n">
        <f aca="false">-$M60*O$11</f>
        <v>-0</v>
      </c>
      <c r="P60" s="216" t="n">
        <f aca="false">SUM(N60:O60)</f>
        <v>0</v>
      </c>
      <c r="Q60" s="217" t="n">
        <f aca="false">IF(M60=0,0,P60/M60)</f>
        <v>0</v>
      </c>
      <c r="R60" s="213" t="n">
        <f aca="false">M60-H60</f>
        <v>0</v>
      </c>
      <c r="S60" s="220" t="n">
        <f aca="false">+N60-I60</f>
        <v>0</v>
      </c>
      <c r="T60" s="215" t="n">
        <f aca="false">-$R60*T$11</f>
        <v>-0</v>
      </c>
      <c r="U60" s="216" t="n">
        <f aca="false">SUM(S60:T60)</f>
        <v>0</v>
      </c>
      <c r="V60" s="217" t="n">
        <f aca="false">IF(R60=0,0,U60/R60)</f>
        <v>0</v>
      </c>
      <c r="W60" s="221"/>
      <c r="X60" s="221"/>
      <c r="Y60" s="221"/>
      <c r="Z60" s="221"/>
      <c r="AA60" s="222"/>
      <c r="AB60" s="222"/>
      <c r="AC60" s="222"/>
      <c r="AD60" s="222"/>
      <c r="AE60" s="222"/>
      <c r="AF60" s="222"/>
      <c r="AG60" s="222"/>
      <c r="AH60" s="223"/>
      <c r="AI60" s="213" t="n">
        <v>0</v>
      </c>
      <c r="AJ60" s="219"/>
      <c r="AK60" s="215" t="n">
        <v>0</v>
      </c>
      <c r="AL60" s="216"/>
      <c r="AM60" s="217" t="n">
        <v>0</v>
      </c>
      <c r="AN60" s="213" t="n">
        <f aca="false">SUM(W60:AH60)</f>
        <v>0</v>
      </c>
      <c r="AO60" s="224" t="n">
        <f aca="false">IF(C60=0,0,((AN60+H60)*(D60/C60))-I60)</f>
        <v>0</v>
      </c>
      <c r="AP60" s="215" t="n">
        <f aca="false">-AN60*AP$11</f>
        <v>-0</v>
      </c>
      <c r="AQ60" s="216" t="n">
        <f aca="false">+AO60+AP60</f>
        <v>0</v>
      </c>
      <c r="AR60" s="217" t="n">
        <f aca="false">IF(AN60=0,0,AQ60/AN60)</f>
        <v>0</v>
      </c>
      <c r="AS60" s="228" t="n">
        <f aca="false">C60-H60-AN60</f>
        <v>0</v>
      </c>
      <c r="AT60" s="229" t="n">
        <f aca="false">+D60-I60-AO60</f>
        <v>0</v>
      </c>
      <c r="AU60" s="215" t="n">
        <f aca="false">-AS60*AU$11</f>
        <v>-0</v>
      </c>
      <c r="AV60" s="216" t="n">
        <f aca="false">+AT60+AU60</f>
        <v>0</v>
      </c>
      <c r="AW60" s="225" t="n">
        <f aca="false">IF(AS60=0,0,AV60/AS60)</f>
        <v>0</v>
      </c>
    </row>
    <row r="61" customFormat="false" ht="11.25" hidden="false" customHeight="true" outlineLevel="0" collapsed="false">
      <c r="A61" s="211"/>
      <c r="B61" s="212"/>
      <c r="C61" s="213"/>
      <c r="D61" s="214"/>
      <c r="E61" s="215" t="n">
        <f aca="false">-C61*E$11</f>
        <v>-0</v>
      </c>
      <c r="F61" s="216" t="n">
        <f aca="false">SUM(D61:E61)</f>
        <v>0</v>
      </c>
      <c r="G61" s="217" t="n">
        <f aca="false">IF(C61=0,0,F61/C61)</f>
        <v>0</v>
      </c>
      <c r="H61" s="218"/>
      <c r="I61" s="219"/>
      <c r="J61" s="215" t="n">
        <f aca="false">-H61*J$11</f>
        <v>-0</v>
      </c>
      <c r="K61" s="216" t="n">
        <f aca="false">SUM(I61:J61)</f>
        <v>0</v>
      </c>
      <c r="L61" s="217" t="n">
        <f aca="false">IF(H61=0,0,K61/H61)</f>
        <v>0</v>
      </c>
      <c r="M61" s="218" t="n">
        <f aca="false">+H61+SUMIF(W$10:AH$10,"&lt;="&amp;K$2,W61:AH61)</f>
        <v>0</v>
      </c>
      <c r="N61" s="219" t="n">
        <f aca="false">I61+AO61</f>
        <v>0</v>
      </c>
      <c r="O61" s="215" t="n">
        <f aca="false">-$M61*O$11</f>
        <v>-0</v>
      </c>
      <c r="P61" s="216" t="n">
        <f aca="false">SUM(N61:O61)</f>
        <v>0</v>
      </c>
      <c r="Q61" s="217" t="n">
        <f aca="false">IF(M61=0,0,P61/M61)</f>
        <v>0</v>
      </c>
      <c r="R61" s="213" t="n">
        <f aca="false">M61-H61</f>
        <v>0</v>
      </c>
      <c r="S61" s="220" t="n">
        <f aca="false">+N61-I61</f>
        <v>0</v>
      </c>
      <c r="T61" s="215" t="n">
        <f aca="false">-$R61*T$11</f>
        <v>-0</v>
      </c>
      <c r="U61" s="216" t="n">
        <f aca="false">SUM(S61:T61)</f>
        <v>0</v>
      </c>
      <c r="V61" s="217" t="n">
        <f aca="false">IF(R61=0,0,U61/R61)</f>
        <v>0</v>
      </c>
      <c r="W61" s="221"/>
      <c r="X61" s="221"/>
      <c r="Y61" s="221"/>
      <c r="Z61" s="221"/>
      <c r="AA61" s="222"/>
      <c r="AB61" s="222"/>
      <c r="AC61" s="222"/>
      <c r="AD61" s="222"/>
      <c r="AE61" s="222"/>
      <c r="AF61" s="222"/>
      <c r="AG61" s="222"/>
      <c r="AH61" s="223"/>
      <c r="AI61" s="213" t="n">
        <v>0</v>
      </c>
      <c r="AJ61" s="219"/>
      <c r="AK61" s="215" t="n">
        <v>0</v>
      </c>
      <c r="AL61" s="216"/>
      <c r="AM61" s="217" t="n">
        <v>0</v>
      </c>
      <c r="AN61" s="213" t="n">
        <f aca="false">SUM(W61:AH61)</f>
        <v>0</v>
      </c>
      <c r="AO61" s="224" t="n">
        <f aca="false">IF(C61=0,0,((AN61+H61)*(D61/C61))-I61)</f>
        <v>0</v>
      </c>
      <c r="AP61" s="215" t="n">
        <f aca="false">-AN61*AP$11</f>
        <v>-0</v>
      </c>
      <c r="AQ61" s="216" t="n">
        <f aca="false">+AO61+AP61</f>
        <v>0</v>
      </c>
      <c r="AR61" s="217" t="n">
        <f aca="false">IF(AN61=0,0,AQ61/AN61)</f>
        <v>0</v>
      </c>
      <c r="AS61" s="228" t="n">
        <f aca="false">C61-H61-AN61</f>
        <v>0</v>
      </c>
      <c r="AT61" s="229" t="n">
        <f aca="false">+D61-I61-AO61</f>
        <v>0</v>
      </c>
      <c r="AU61" s="215" t="n">
        <f aca="false">-AS61*AU$11</f>
        <v>-0</v>
      </c>
      <c r="AV61" s="216" t="n">
        <f aca="false">+AT61+AU61</f>
        <v>0</v>
      </c>
      <c r="AW61" s="225" t="n">
        <f aca="false">IF(AS61=0,0,AV61/AS61)</f>
        <v>0</v>
      </c>
    </row>
    <row r="62" customFormat="false" ht="11.25" hidden="false" customHeight="true" outlineLevel="0" collapsed="false">
      <c r="A62" s="211"/>
      <c r="B62" s="212"/>
      <c r="C62" s="213"/>
      <c r="D62" s="214"/>
      <c r="E62" s="215" t="n">
        <f aca="false">-C62*E$11</f>
        <v>-0</v>
      </c>
      <c r="F62" s="216" t="n">
        <f aca="false">SUM(D62:E62)</f>
        <v>0</v>
      </c>
      <c r="G62" s="217" t="n">
        <f aca="false">IF(C62=0,0,F62/C62)</f>
        <v>0</v>
      </c>
      <c r="H62" s="218"/>
      <c r="I62" s="219"/>
      <c r="J62" s="215" t="n">
        <f aca="false">-H62*J$11</f>
        <v>-0</v>
      </c>
      <c r="K62" s="216" t="n">
        <f aca="false">SUM(I62:J62)</f>
        <v>0</v>
      </c>
      <c r="L62" s="217" t="n">
        <f aca="false">IF(H62=0,0,K62/H62)</f>
        <v>0</v>
      </c>
      <c r="M62" s="218" t="n">
        <f aca="false">+H62+SUMIF(W$10:AH$10,"&lt;="&amp;K$2,W62:AH62)</f>
        <v>0</v>
      </c>
      <c r="N62" s="219" t="n">
        <f aca="false">I62+AO62</f>
        <v>0</v>
      </c>
      <c r="O62" s="215" t="n">
        <f aca="false">-$M62*O$11</f>
        <v>-0</v>
      </c>
      <c r="P62" s="216" t="n">
        <f aca="false">SUM(N62:O62)</f>
        <v>0</v>
      </c>
      <c r="Q62" s="217" t="n">
        <f aca="false">IF(M62=0,0,P62/M62)</f>
        <v>0</v>
      </c>
      <c r="R62" s="213" t="n">
        <f aca="false">M62-H62</f>
        <v>0</v>
      </c>
      <c r="S62" s="220" t="n">
        <f aca="false">+N62-I62</f>
        <v>0</v>
      </c>
      <c r="T62" s="215" t="n">
        <f aca="false">-$R62*T$11</f>
        <v>-0</v>
      </c>
      <c r="U62" s="216" t="n">
        <f aca="false">SUM(S62:T62)</f>
        <v>0</v>
      </c>
      <c r="V62" s="217" t="n">
        <f aca="false">IF(R62=0,0,U62/R62)</f>
        <v>0</v>
      </c>
      <c r="W62" s="221"/>
      <c r="X62" s="221"/>
      <c r="Y62" s="221"/>
      <c r="Z62" s="221"/>
      <c r="AA62" s="222"/>
      <c r="AB62" s="222"/>
      <c r="AC62" s="222"/>
      <c r="AD62" s="222"/>
      <c r="AE62" s="222"/>
      <c r="AF62" s="222"/>
      <c r="AG62" s="222"/>
      <c r="AH62" s="223"/>
      <c r="AI62" s="213" t="n">
        <v>0</v>
      </c>
      <c r="AJ62" s="219"/>
      <c r="AK62" s="215" t="n">
        <v>0</v>
      </c>
      <c r="AL62" s="216"/>
      <c r="AM62" s="217" t="n">
        <v>0</v>
      </c>
      <c r="AN62" s="213" t="n">
        <f aca="false">SUM(W62:AH62)</f>
        <v>0</v>
      </c>
      <c r="AO62" s="224" t="n">
        <f aca="false">IF(C62=0,0,((AN62+H62)*(D62/C62))-I62)</f>
        <v>0</v>
      </c>
      <c r="AP62" s="215" t="n">
        <f aca="false">-AN62*AP$11</f>
        <v>-0</v>
      </c>
      <c r="AQ62" s="216" t="n">
        <f aca="false">+AO62+AP62</f>
        <v>0</v>
      </c>
      <c r="AR62" s="217" t="n">
        <f aca="false">IF(AN62=0,0,AQ62/AN62)</f>
        <v>0</v>
      </c>
      <c r="AS62" s="228" t="n">
        <f aca="false">C62-H62-AN62</f>
        <v>0</v>
      </c>
      <c r="AT62" s="229" t="n">
        <f aca="false">+D62-I62-AO62</f>
        <v>0</v>
      </c>
      <c r="AU62" s="215" t="n">
        <f aca="false">-AS62*AU$11</f>
        <v>-0</v>
      </c>
      <c r="AV62" s="216" t="n">
        <f aca="false">+AT62+AU62</f>
        <v>0</v>
      </c>
      <c r="AW62" s="225" t="n">
        <f aca="false">IF(AS62=0,0,AV62/AS62)</f>
        <v>0</v>
      </c>
    </row>
    <row r="63" customFormat="false" ht="11.25" hidden="false" customHeight="true" outlineLevel="0" collapsed="false">
      <c r="A63" s="211"/>
      <c r="B63" s="212"/>
      <c r="C63" s="213"/>
      <c r="D63" s="214"/>
      <c r="E63" s="215" t="n">
        <f aca="false">-C63*E$11</f>
        <v>-0</v>
      </c>
      <c r="F63" s="216" t="n">
        <f aca="false">SUM(D63:E63)</f>
        <v>0</v>
      </c>
      <c r="G63" s="217" t="n">
        <f aca="false">IF(C63=0,0,F63/C63)</f>
        <v>0</v>
      </c>
      <c r="H63" s="218"/>
      <c r="I63" s="219"/>
      <c r="J63" s="215" t="n">
        <f aca="false">-H63*J$11</f>
        <v>-0</v>
      </c>
      <c r="K63" s="216" t="n">
        <f aca="false">SUM(I63:J63)</f>
        <v>0</v>
      </c>
      <c r="L63" s="217" t="n">
        <f aca="false">IF(H63=0,0,K63/H63)</f>
        <v>0</v>
      </c>
      <c r="M63" s="218" t="n">
        <f aca="false">+H63+SUMIF(W$10:AH$10,"&lt;="&amp;K$2,W63:AH63)</f>
        <v>0</v>
      </c>
      <c r="N63" s="219" t="n">
        <f aca="false">I63+AO63</f>
        <v>0</v>
      </c>
      <c r="O63" s="215" t="n">
        <f aca="false">-$M63*O$11</f>
        <v>-0</v>
      </c>
      <c r="P63" s="216" t="n">
        <f aca="false">SUM(N63:O63)</f>
        <v>0</v>
      </c>
      <c r="Q63" s="217" t="n">
        <f aca="false">IF(M63=0,0,P63/M63)</f>
        <v>0</v>
      </c>
      <c r="R63" s="213" t="n">
        <f aca="false">M63-H63</f>
        <v>0</v>
      </c>
      <c r="S63" s="220" t="n">
        <f aca="false">+N63-I63</f>
        <v>0</v>
      </c>
      <c r="T63" s="215" t="n">
        <f aca="false">-$R63*T$11</f>
        <v>-0</v>
      </c>
      <c r="U63" s="216" t="n">
        <f aca="false">SUM(S63:T63)</f>
        <v>0</v>
      </c>
      <c r="V63" s="217" t="n">
        <f aca="false">IF(R63=0,0,U63/R63)</f>
        <v>0</v>
      </c>
      <c r="W63" s="221"/>
      <c r="X63" s="221"/>
      <c r="Y63" s="221"/>
      <c r="Z63" s="221"/>
      <c r="AA63" s="222"/>
      <c r="AB63" s="222"/>
      <c r="AC63" s="222"/>
      <c r="AD63" s="222"/>
      <c r="AE63" s="222"/>
      <c r="AF63" s="222"/>
      <c r="AG63" s="222"/>
      <c r="AH63" s="223"/>
      <c r="AI63" s="213" t="n">
        <v>0</v>
      </c>
      <c r="AJ63" s="219"/>
      <c r="AK63" s="215" t="n">
        <v>0</v>
      </c>
      <c r="AL63" s="216"/>
      <c r="AM63" s="217" t="n">
        <v>0</v>
      </c>
      <c r="AN63" s="213" t="n">
        <f aca="false">SUM(W63:AH63)</f>
        <v>0</v>
      </c>
      <c r="AO63" s="224" t="n">
        <f aca="false">IF(C63=0,0,((AN63+H63)*(D63/C63))-I63)</f>
        <v>0</v>
      </c>
      <c r="AP63" s="215" t="n">
        <f aca="false">-AN63*AP$11</f>
        <v>-0</v>
      </c>
      <c r="AQ63" s="216" t="n">
        <f aca="false">+AO63+AP63</f>
        <v>0</v>
      </c>
      <c r="AR63" s="217" t="n">
        <f aca="false">IF(AN63=0,0,AQ63/AN63)</f>
        <v>0</v>
      </c>
      <c r="AS63" s="228" t="n">
        <f aca="false">C63-H63-AN63</f>
        <v>0</v>
      </c>
      <c r="AT63" s="229" t="n">
        <f aca="false">+D63-I63-AO63</f>
        <v>0</v>
      </c>
      <c r="AU63" s="215" t="n">
        <f aca="false">-AS63*AU$11</f>
        <v>-0</v>
      </c>
      <c r="AV63" s="216" t="n">
        <f aca="false">+AT63+AU63</f>
        <v>0</v>
      </c>
      <c r="AW63" s="225" t="n">
        <f aca="false">IF(AS63=0,0,AV63/AS63)</f>
        <v>0</v>
      </c>
    </row>
    <row r="64" customFormat="false" ht="11.25" hidden="false" customHeight="true" outlineLevel="0" collapsed="false">
      <c r="A64" s="211"/>
      <c r="B64" s="212"/>
      <c r="C64" s="213"/>
      <c r="D64" s="214"/>
      <c r="E64" s="215" t="n">
        <f aca="false">-C64*E$11</f>
        <v>-0</v>
      </c>
      <c r="F64" s="216" t="n">
        <f aca="false">SUM(D64:E64)</f>
        <v>0</v>
      </c>
      <c r="G64" s="217" t="n">
        <f aca="false">IF(C64=0,0,F64/C64)</f>
        <v>0</v>
      </c>
      <c r="H64" s="218"/>
      <c r="I64" s="219"/>
      <c r="J64" s="215" t="n">
        <f aca="false">-H64*J$11</f>
        <v>-0</v>
      </c>
      <c r="K64" s="216" t="n">
        <f aca="false">SUM(I64:J64)</f>
        <v>0</v>
      </c>
      <c r="L64" s="217" t="n">
        <f aca="false">IF(H64=0,0,K64/H64)</f>
        <v>0</v>
      </c>
      <c r="M64" s="218" t="n">
        <f aca="false">+H64+SUMIF(W$10:AH$10,"&lt;="&amp;K$2,W64:AH64)</f>
        <v>0</v>
      </c>
      <c r="N64" s="219" t="n">
        <f aca="false">I64+AO64</f>
        <v>0</v>
      </c>
      <c r="O64" s="215" t="n">
        <f aca="false">-$M64*O$11</f>
        <v>-0</v>
      </c>
      <c r="P64" s="216" t="n">
        <f aca="false">SUM(N64:O64)</f>
        <v>0</v>
      </c>
      <c r="Q64" s="217" t="n">
        <f aca="false">IF(M64=0,0,P64/M64)</f>
        <v>0</v>
      </c>
      <c r="R64" s="213" t="n">
        <f aca="false">M64-H64</f>
        <v>0</v>
      </c>
      <c r="S64" s="220" t="n">
        <f aca="false">+N64-I64</f>
        <v>0</v>
      </c>
      <c r="T64" s="215" t="n">
        <f aca="false">-$R64*T$11</f>
        <v>-0</v>
      </c>
      <c r="U64" s="216" t="n">
        <f aca="false">SUM(S64:T64)</f>
        <v>0</v>
      </c>
      <c r="V64" s="217" t="n">
        <f aca="false">IF(R64=0,0,U64/R64)</f>
        <v>0</v>
      </c>
      <c r="W64" s="221"/>
      <c r="X64" s="221"/>
      <c r="Y64" s="221"/>
      <c r="Z64" s="221"/>
      <c r="AA64" s="222"/>
      <c r="AB64" s="222"/>
      <c r="AC64" s="222"/>
      <c r="AD64" s="222"/>
      <c r="AE64" s="222"/>
      <c r="AF64" s="222"/>
      <c r="AG64" s="222"/>
      <c r="AH64" s="223"/>
      <c r="AI64" s="213" t="n">
        <v>0</v>
      </c>
      <c r="AJ64" s="219"/>
      <c r="AK64" s="215" t="n">
        <v>0</v>
      </c>
      <c r="AL64" s="216"/>
      <c r="AM64" s="217" t="n">
        <v>0</v>
      </c>
      <c r="AN64" s="213" t="n">
        <f aca="false">SUM(W64:AH64)</f>
        <v>0</v>
      </c>
      <c r="AO64" s="224" t="n">
        <f aca="false">IF(C64=0,0,((AN64+H64)*(D64/C64))-I64)</f>
        <v>0</v>
      </c>
      <c r="AP64" s="215" t="n">
        <f aca="false">-AN64*AP$11</f>
        <v>-0</v>
      </c>
      <c r="AQ64" s="216" t="n">
        <f aca="false">+AO64+AP64</f>
        <v>0</v>
      </c>
      <c r="AR64" s="217" t="n">
        <f aca="false">IF(AN64=0,0,AQ64/AN64)</f>
        <v>0</v>
      </c>
      <c r="AS64" s="228" t="n">
        <f aca="false">C64-H64-AN64</f>
        <v>0</v>
      </c>
      <c r="AT64" s="229" t="n">
        <f aca="false">+D64-I64-AO64</f>
        <v>0</v>
      </c>
      <c r="AU64" s="215" t="n">
        <f aca="false">-AS64*AU$11</f>
        <v>-0</v>
      </c>
      <c r="AV64" s="216" t="n">
        <f aca="false">+AT64+AU64</f>
        <v>0</v>
      </c>
      <c r="AW64" s="225" t="n">
        <f aca="false">IF(AS64=0,0,AV64/AS64)</f>
        <v>0</v>
      </c>
    </row>
    <row r="65" customFormat="false" ht="11.25" hidden="false" customHeight="true" outlineLevel="0" collapsed="false">
      <c r="A65" s="211"/>
      <c r="B65" s="212"/>
      <c r="C65" s="213"/>
      <c r="D65" s="214"/>
      <c r="E65" s="215" t="n">
        <f aca="false">-C65*E$11</f>
        <v>-0</v>
      </c>
      <c r="F65" s="216" t="n">
        <f aca="false">SUM(D65:E65)</f>
        <v>0</v>
      </c>
      <c r="G65" s="217" t="n">
        <f aca="false">IF(C65=0,0,F65/C65)</f>
        <v>0</v>
      </c>
      <c r="H65" s="218"/>
      <c r="I65" s="219"/>
      <c r="J65" s="215" t="n">
        <f aca="false">-H65*J$11</f>
        <v>-0</v>
      </c>
      <c r="K65" s="216" t="n">
        <f aca="false">SUM(I65:J65)</f>
        <v>0</v>
      </c>
      <c r="L65" s="217" t="n">
        <f aca="false">IF(H65=0,0,K65/H65)</f>
        <v>0</v>
      </c>
      <c r="M65" s="218" t="n">
        <f aca="false">+H65+SUMIF(W$10:AH$10,"&lt;="&amp;K$2,W65:AH65)</f>
        <v>0</v>
      </c>
      <c r="N65" s="219" t="n">
        <f aca="false">I65+AO65</f>
        <v>0</v>
      </c>
      <c r="O65" s="215" t="n">
        <f aca="false">-$M65*O$11</f>
        <v>-0</v>
      </c>
      <c r="P65" s="216" t="n">
        <f aca="false">SUM(N65:O65)</f>
        <v>0</v>
      </c>
      <c r="Q65" s="217" t="n">
        <f aca="false">IF(M65=0,0,P65/M65)</f>
        <v>0</v>
      </c>
      <c r="R65" s="213" t="n">
        <f aca="false">M65-H65</f>
        <v>0</v>
      </c>
      <c r="S65" s="220" t="n">
        <f aca="false">+N65-I65</f>
        <v>0</v>
      </c>
      <c r="T65" s="215" t="n">
        <f aca="false">-$R65*T$11</f>
        <v>-0</v>
      </c>
      <c r="U65" s="216" t="n">
        <f aca="false">SUM(S65:T65)</f>
        <v>0</v>
      </c>
      <c r="V65" s="217" t="n">
        <f aca="false">IF(R65=0,0,U65/R65)</f>
        <v>0</v>
      </c>
      <c r="W65" s="221"/>
      <c r="X65" s="221"/>
      <c r="Y65" s="221"/>
      <c r="Z65" s="221"/>
      <c r="AA65" s="222"/>
      <c r="AB65" s="222"/>
      <c r="AC65" s="222"/>
      <c r="AD65" s="222"/>
      <c r="AE65" s="222"/>
      <c r="AF65" s="222"/>
      <c r="AG65" s="222"/>
      <c r="AH65" s="223"/>
      <c r="AI65" s="213" t="n">
        <v>0</v>
      </c>
      <c r="AJ65" s="219"/>
      <c r="AK65" s="215" t="n">
        <v>0</v>
      </c>
      <c r="AL65" s="216"/>
      <c r="AM65" s="217" t="n">
        <v>0</v>
      </c>
      <c r="AN65" s="213" t="n">
        <f aca="false">SUM(W65:AH65)</f>
        <v>0</v>
      </c>
      <c r="AO65" s="224" t="n">
        <f aca="false">IF(C65=0,0,((AN65+H65)*(D65/C65))-I65)</f>
        <v>0</v>
      </c>
      <c r="AP65" s="215" t="n">
        <f aca="false">-AN65*AP$11</f>
        <v>-0</v>
      </c>
      <c r="AQ65" s="216" t="n">
        <f aca="false">+AO65+AP65</f>
        <v>0</v>
      </c>
      <c r="AR65" s="217" t="n">
        <f aca="false">IF(AN65=0,0,AQ65/AN65)</f>
        <v>0</v>
      </c>
      <c r="AS65" s="228" t="n">
        <f aca="false">C65-H65-AN65</f>
        <v>0</v>
      </c>
      <c r="AT65" s="229" t="n">
        <f aca="false">+D65-I65-AO65</f>
        <v>0</v>
      </c>
      <c r="AU65" s="215" t="n">
        <f aca="false">-AS65*AU$11</f>
        <v>-0</v>
      </c>
      <c r="AV65" s="216" t="n">
        <f aca="false">+AT65+AU65</f>
        <v>0</v>
      </c>
      <c r="AW65" s="225" t="n">
        <f aca="false">IF(AS65=0,0,AV65/AS65)</f>
        <v>0</v>
      </c>
    </row>
    <row r="66" customFormat="false" ht="11.25" hidden="false" customHeight="true" outlineLevel="0" collapsed="false">
      <c r="A66" s="211"/>
      <c r="B66" s="212"/>
      <c r="C66" s="213"/>
      <c r="D66" s="214"/>
      <c r="E66" s="215" t="n">
        <f aca="false">-C66*E$11</f>
        <v>-0</v>
      </c>
      <c r="F66" s="216" t="n">
        <f aca="false">SUM(D66:E66)</f>
        <v>0</v>
      </c>
      <c r="G66" s="217" t="n">
        <f aca="false">IF(C66=0,0,F66/C66)</f>
        <v>0</v>
      </c>
      <c r="H66" s="218"/>
      <c r="I66" s="219"/>
      <c r="J66" s="215" t="n">
        <f aca="false">-H66*J$11</f>
        <v>-0</v>
      </c>
      <c r="K66" s="216" t="n">
        <f aca="false">SUM(I66:J66)</f>
        <v>0</v>
      </c>
      <c r="L66" s="217" t="n">
        <f aca="false">IF(H66=0,0,K66/H66)</f>
        <v>0</v>
      </c>
      <c r="M66" s="218" t="n">
        <f aca="false">+H66+SUMIF(W$10:AH$10,"&lt;="&amp;K$2,W66:AH66)</f>
        <v>0</v>
      </c>
      <c r="N66" s="219" t="n">
        <f aca="false">I66+AO66</f>
        <v>0</v>
      </c>
      <c r="O66" s="215" t="n">
        <f aca="false">-$M66*O$11</f>
        <v>-0</v>
      </c>
      <c r="P66" s="216" t="n">
        <f aca="false">SUM(N66:O66)</f>
        <v>0</v>
      </c>
      <c r="Q66" s="217" t="n">
        <f aca="false">IF(M66=0,0,P66/M66)</f>
        <v>0</v>
      </c>
      <c r="R66" s="213" t="n">
        <f aca="false">M66-H66</f>
        <v>0</v>
      </c>
      <c r="S66" s="220" t="n">
        <f aca="false">+N66-I66</f>
        <v>0</v>
      </c>
      <c r="T66" s="215" t="n">
        <f aca="false">-$R66*T$11</f>
        <v>-0</v>
      </c>
      <c r="U66" s="216" t="n">
        <f aca="false">SUM(S66:T66)</f>
        <v>0</v>
      </c>
      <c r="V66" s="217" t="n">
        <f aca="false">IF(R66=0,0,U66/R66)</f>
        <v>0</v>
      </c>
      <c r="W66" s="221"/>
      <c r="X66" s="221"/>
      <c r="Y66" s="221"/>
      <c r="Z66" s="221"/>
      <c r="AA66" s="222"/>
      <c r="AB66" s="222"/>
      <c r="AC66" s="222"/>
      <c r="AD66" s="222"/>
      <c r="AE66" s="222"/>
      <c r="AF66" s="222"/>
      <c r="AG66" s="222"/>
      <c r="AH66" s="223"/>
      <c r="AI66" s="213" t="n">
        <v>0</v>
      </c>
      <c r="AJ66" s="219"/>
      <c r="AK66" s="215" t="n">
        <v>0</v>
      </c>
      <c r="AL66" s="216"/>
      <c r="AM66" s="217" t="n">
        <v>0</v>
      </c>
      <c r="AN66" s="213" t="n">
        <f aca="false">SUM(W66:AH66)</f>
        <v>0</v>
      </c>
      <c r="AO66" s="224" t="n">
        <f aca="false">IF(C66=0,0,((AN66+H66)*(D66/C66))-I66)</f>
        <v>0</v>
      </c>
      <c r="AP66" s="215" t="n">
        <f aca="false">-AN66*AP$11</f>
        <v>-0</v>
      </c>
      <c r="AQ66" s="216" t="n">
        <f aca="false">+AO66+AP66</f>
        <v>0</v>
      </c>
      <c r="AR66" s="217" t="n">
        <f aca="false">IF(AN66=0,0,AQ66/AN66)</f>
        <v>0</v>
      </c>
      <c r="AS66" s="228" t="n">
        <f aca="false">C66-H66-AN66</f>
        <v>0</v>
      </c>
      <c r="AT66" s="229" t="n">
        <f aca="false">+D66-I66-AO66</f>
        <v>0</v>
      </c>
      <c r="AU66" s="215" t="n">
        <f aca="false">-AS66*AU$11</f>
        <v>-0</v>
      </c>
      <c r="AV66" s="216" t="n">
        <f aca="false">+AT66+AU66</f>
        <v>0</v>
      </c>
      <c r="AW66" s="225" t="n">
        <f aca="false">IF(AS66=0,0,AV66/AS66)</f>
        <v>0</v>
      </c>
    </row>
    <row r="67" customFormat="false" ht="11.25" hidden="false" customHeight="true" outlineLevel="0" collapsed="false">
      <c r="A67" s="267" t="s">
        <v>105</v>
      </c>
      <c r="B67" s="268"/>
      <c r="C67" s="269" t="n">
        <f aca="false">SUM(C57:C66)</f>
        <v>175674.576271186</v>
      </c>
      <c r="D67" s="269" t="n">
        <f aca="false">SUM(D57:D66)</f>
        <v>50000</v>
      </c>
      <c r="E67" s="269" t="n">
        <f aca="false">SUM(E57:E66)</f>
        <v>-35134.9152542373</v>
      </c>
      <c r="F67" s="269" t="n">
        <f aca="false">SUM(F57:F66)</f>
        <v>14865.0847457627</v>
      </c>
      <c r="G67" s="270" t="n">
        <f aca="false">IF(C67=0,0,F67/C67)</f>
        <v>0.0846171657919111</v>
      </c>
      <c r="H67" s="269" t="n">
        <f aca="false">SUM(H57:H66)</f>
        <v>0</v>
      </c>
      <c r="I67" s="269" t="n">
        <f aca="false">SUM(I57:I66)</f>
        <v>0</v>
      </c>
      <c r="J67" s="269" t="n">
        <f aca="false">SUM(J57:J66)</f>
        <v>0</v>
      </c>
      <c r="K67" s="269" t="n">
        <f aca="false">SUM(K57:K66)</f>
        <v>0</v>
      </c>
      <c r="L67" s="270" t="n">
        <f aca="false">IF(H67=0,0,K67/H67)</f>
        <v>0</v>
      </c>
      <c r="M67" s="269" t="n">
        <f aca="false">SUM(M57:M66)</f>
        <v>40000</v>
      </c>
      <c r="N67" s="269" t="n">
        <f aca="false">SUM(N57:N66)</f>
        <v>11384.6866316764</v>
      </c>
      <c r="O67" s="269" t="n">
        <f aca="false">SUM(O57:O66)</f>
        <v>-8000</v>
      </c>
      <c r="P67" s="269" t="n">
        <f aca="false">SUM(P57:P66)</f>
        <v>3384.68663167644</v>
      </c>
      <c r="Q67" s="270" t="n">
        <f aca="false">IF(M67=0,0,P67/M67)</f>
        <v>0.0846171657919111</v>
      </c>
      <c r="R67" s="269" t="n">
        <f aca="false">SUM(R57:R66)</f>
        <v>40000</v>
      </c>
      <c r="S67" s="269" t="n">
        <f aca="false">SUM(S57:S66)</f>
        <v>11384.6866316764</v>
      </c>
      <c r="T67" s="269" t="n">
        <f aca="false">SUM(T57:T66)</f>
        <v>-8000</v>
      </c>
      <c r="U67" s="269" t="n">
        <f aca="false">SUM(U57:U66)</f>
        <v>3384.68663167644</v>
      </c>
      <c r="V67" s="270" t="n">
        <f aca="false">IF(R67=0,0,U67/R67)</f>
        <v>0.0846171657919111</v>
      </c>
      <c r="W67" s="269" t="n">
        <f aca="false">SUM(W57:W66)</f>
        <v>0</v>
      </c>
      <c r="X67" s="269" t="n">
        <f aca="false">SUM(X57:X66)</f>
        <v>0</v>
      </c>
      <c r="Y67" s="269" t="n">
        <f aca="false">SUM(Y57:Y66)</f>
        <v>0</v>
      </c>
      <c r="Z67" s="269" t="n">
        <f aca="false">SUM(Z57:Z66)</f>
        <v>0</v>
      </c>
      <c r="AA67" s="269" t="n">
        <f aca="false">SUM(AA57:AA66)</f>
        <v>0</v>
      </c>
      <c r="AB67" s="269" t="n">
        <f aca="false">SUM(AB57:AB66)</f>
        <v>0</v>
      </c>
      <c r="AC67" s="269" t="n">
        <f aca="false">SUM(AC57:AC66)</f>
        <v>0</v>
      </c>
      <c r="AD67" s="269" t="n">
        <f aca="false">SUM(AD57:AD66)</f>
        <v>0</v>
      </c>
      <c r="AE67" s="269" t="n">
        <f aca="false">SUM(AE57:AE66)</f>
        <v>0</v>
      </c>
      <c r="AF67" s="269" t="n">
        <f aca="false">SUM(AF57:AF66)</f>
        <v>0</v>
      </c>
      <c r="AG67" s="269" t="n">
        <f aca="false">SUM(AG57:AG66)</f>
        <v>20000</v>
      </c>
      <c r="AH67" s="269" t="n">
        <f aca="false">SUM(AH57:AH66)</f>
        <v>20000</v>
      </c>
      <c r="AI67" s="269" t="n">
        <f aca="false">SUM(AI57:AI66)</f>
        <v>0</v>
      </c>
      <c r="AJ67" s="269" t="n">
        <f aca="false">SUM(AJ57:AJ66)</f>
        <v>0</v>
      </c>
      <c r="AK67" s="269" t="n">
        <f aca="false">SUM(AK57:AK66)</f>
        <v>0</v>
      </c>
      <c r="AL67" s="269" t="n">
        <f aca="false">SUM(AL57:AL66)</f>
        <v>0</v>
      </c>
      <c r="AM67" s="270" t="n">
        <f aca="false">IF(AI67=0,0,AL67/AI67)</f>
        <v>0</v>
      </c>
      <c r="AN67" s="269" t="n">
        <f aca="false">SUM(AN57:AN66)</f>
        <v>40000</v>
      </c>
      <c r="AO67" s="269" t="n">
        <f aca="false">SUM(AO57:AO66)</f>
        <v>11384.6866316764</v>
      </c>
      <c r="AP67" s="269" t="n">
        <f aca="false">SUM(AP57:AP66)</f>
        <v>-8000</v>
      </c>
      <c r="AQ67" s="269" t="n">
        <f aca="false">SUM(AQ57:AQ66)</f>
        <v>3384.68663167644</v>
      </c>
      <c r="AR67" s="270" t="n">
        <f aca="false">IF(AN67=0,0,AQ67/AN67)</f>
        <v>0.0846171657919111</v>
      </c>
      <c r="AS67" s="269" t="n">
        <f aca="false">SUM(AS57:AS66)</f>
        <v>135674.576271186</v>
      </c>
      <c r="AT67" s="269" t="n">
        <f aca="false">SUM(AT57:AT66)</f>
        <v>38615.3133683236</v>
      </c>
      <c r="AU67" s="269" t="n">
        <f aca="false">SUM(AU57:AU66)</f>
        <v>-27134.9152542373</v>
      </c>
      <c r="AV67" s="269" t="n">
        <f aca="false">SUM(AV57:AV66)</f>
        <v>11480.3981140863</v>
      </c>
      <c r="AW67" s="271" t="n">
        <f aca="false">IF(AS67=0,0,AV67/AS67)</f>
        <v>0.0846171657919111</v>
      </c>
    </row>
    <row r="68" s="277" customFormat="true" ht="27" hidden="false" customHeight="true" outlineLevel="0" collapsed="false">
      <c r="A68" s="272" t="s">
        <v>106</v>
      </c>
      <c r="B68" s="273"/>
      <c r="C68" s="274" t="n">
        <f aca="false">C31+C55+C67</f>
        <v>6858256.10527119</v>
      </c>
      <c r="D68" s="274" t="n">
        <f aca="false">D31+D55+D67</f>
        <v>1884800</v>
      </c>
      <c r="E68" s="274" t="n">
        <f aca="false">E31+E55+E67</f>
        <v>-1371651.22105424</v>
      </c>
      <c r="F68" s="274" t="n">
        <f aca="false">F31+F55+F67</f>
        <v>513148.778945763</v>
      </c>
      <c r="G68" s="275" t="n">
        <f aca="false">IF(C68=0,0,F68/C68)</f>
        <v>0.0748220496681892</v>
      </c>
      <c r="H68" s="276" t="n">
        <f aca="false">H31+H55+H67</f>
        <v>1740308.135</v>
      </c>
      <c r="I68" s="276" t="n">
        <f aca="false">I31+I55+I67</f>
        <v>473800</v>
      </c>
      <c r="J68" s="276" t="n">
        <f aca="false">J31+J55+J67</f>
        <v>-348061.627</v>
      </c>
      <c r="K68" s="276" t="n">
        <f aca="false">K31+K55+K67</f>
        <v>125738.373</v>
      </c>
      <c r="L68" s="275" t="n">
        <f aca="false">IF(H68=0,0,K68/H68)</f>
        <v>0.0722506379595818</v>
      </c>
      <c r="M68" s="276" t="n">
        <f aca="false">M31+M55+M67</f>
        <v>4296006.194</v>
      </c>
      <c r="N68" s="276" t="n">
        <f aca="false">N31+N55+N67</f>
        <v>1067113.08367184</v>
      </c>
      <c r="O68" s="276" t="n">
        <f aca="false">O31+O55+O67</f>
        <v>-859201.2388</v>
      </c>
      <c r="P68" s="276" t="n">
        <f aca="false">P31+P55+P67</f>
        <v>207911.84487184</v>
      </c>
      <c r="Q68" s="275" t="n">
        <f aca="false">IF(M68=0,0,P68/M68)</f>
        <v>0.0483965421563449</v>
      </c>
      <c r="R68" s="276" t="n">
        <f aca="false">R31+R55+R67</f>
        <v>2555698.059</v>
      </c>
      <c r="S68" s="276" t="n">
        <f aca="false">S31+S55+S67</f>
        <v>586313.08367184</v>
      </c>
      <c r="T68" s="276" t="n">
        <f aca="false">T31+T55+T67</f>
        <v>-499259.6118</v>
      </c>
      <c r="U68" s="276" t="n">
        <f aca="false">U31+U55+U67</f>
        <v>72553.47187184</v>
      </c>
      <c r="V68" s="275" t="n">
        <f aca="false">IF(R68=0,0,U68/R68)</f>
        <v>0.0283889059649828</v>
      </c>
      <c r="W68" s="276" t="n">
        <f aca="false">W31+W55+W67</f>
        <v>130135.931</v>
      </c>
      <c r="X68" s="276" t="n">
        <f aca="false">X31+X55+X67</f>
        <v>131478.131</v>
      </c>
      <c r="Y68" s="276" t="n">
        <f aca="false">Y31+Y55+Y67</f>
        <v>162767.118</v>
      </c>
      <c r="Z68" s="276" t="n">
        <f aca="false">Z31+Z55+Z67</f>
        <v>164916.118</v>
      </c>
      <c r="AA68" s="276" t="n">
        <f aca="false">AA31+AA55+AA67</f>
        <v>196999.451</v>
      </c>
      <c r="AB68" s="276" t="n">
        <f aca="false">AB31+AB55+AB67</f>
        <v>196999.451</v>
      </c>
      <c r="AC68" s="276" t="n">
        <f aca="false">AC31+AC55+AC67</f>
        <v>233467.285</v>
      </c>
      <c r="AD68" s="276" t="n">
        <f aca="false">AD31+AD55+AD67</f>
        <v>247740.925</v>
      </c>
      <c r="AE68" s="276" t="n">
        <f aca="false">AE31+AE55+AE67</f>
        <v>272793.938</v>
      </c>
      <c r="AF68" s="276" t="n">
        <f aca="false">AF31+AF55+AF67</f>
        <v>258843.938</v>
      </c>
      <c r="AG68" s="276" t="n">
        <f aca="false">AG31+AG55+AG67</f>
        <v>276677.271</v>
      </c>
      <c r="AH68" s="276" t="n">
        <f aca="false">AH31+AH55+AH67</f>
        <v>282878.502</v>
      </c>
      <c r="AI68" s="274" t="n">
        <f aca="false">AI31+AI55+AI67</f>
        <v>0</v>
      </c>
      <c r="AJ68" s="274" t="n">
        <f aca="false">AJ31+AJ55+AJ67</f>
        <v>24393.9795983136</v>
      </c>
      <c r="AK68" s="274" t="n">
        <f aca="false">AK31+AK55+AK67</f>
        <v>-732.4157768</v>
      </c>
      <c r="AL68" s="274" t="n">
        <f aca="false">AL31+AL55+AL67</f>
        <v>0</v>
      </c>
      <c r="AM68" s="275" t="n">
        <f aca="false">IF(AI68=0,0,AL68/AI68)</f>
        <v>0</v>
      </c>
      <c r="AN68" s="276" t="n">
        <f aca="false">AN31+AN55+AN67</f>
        <v>2645698.055</v>
      </c>
      <c r="AO68" s="274" t="n">
        <f aca="false">AO31+AO55+AO67</f>
        <v>741196.83247184</v>
      </c>
      <c r="AP68" s="274" t="n">
        <f aca="false">AP31+AP55+AP67</f>
        <v>-529139.611</v>
      </c>
      <c r="AQ68" s="274" t="n">
        <f aca="false">AQ31+AQ55+AQ67</f>
        <v>212057.22147184</v>
      </c>
      <c r="AR68" s="275" t="n">
        <f aca="false">IF(AN68=0,0,AQ68/AN68)</f>
        <v>0.0801517093271779</v>
      </c>
      <c r="AS68" s="276" t="n">
        <f aca="false">AS31+AS55+AS67</f>
        <v>2562249.91527119</v>
      </c>
      <c r="AT68" s="276" t="n">
        <f aca="false">AT31+AT55+AT67</f>
        <v>694803.16752816</v>
      </c>
      <c r="AU68" s="276" t="n">
        <f aca="false">AU31+AU55+AU67</f>
        <v>-512449.983054237</v>
      </c>
      <c r="AV68" s="276" t="n">
        <f aca="false">AV31+AV55+AV67</f>
        <v>182353.184473923</v>
      </c>
      <c r="AW68" s="275" t="n">
        <f aca="false">IF(AS68=0,0,AV68/AS68)</f>
        <v>0.0711691640175633</v>
      </c>
    </row>
    <row r="69" s="277" customFormat="true" ht="13.5" hidden="true" customHeight="true" outlineLevel="0" collapsed="false">
      <c r="A69" s="278"/>
      <c r="B69" s="279"/>
      <c r="G69" s="280"/>
      <c r="L69" s="280"/>
      <c r="Q69" s="280"/>
      <c r="V69" s="280"/>
      <c r="AM69" s="280"/>
      <c r="AR69" s="280"/>
      <c r="AW69" s="281"/>
    </row>
    <row r="70" s="277" customFormat="true" ht="15.75" hidden="true" customHeight="true" outlineLevel="0" collapsed="false">
      <c r="A70" s="282" t="s">
        <v>107</v>
      </c>
      <c r="B70" s="279"/>
    </row>
    <row r="71" customFormat="false" ht="19.5" hidden="true" customHeight="true" outlineLevel="0" collapsed="false">
      <c r="Q71" s="283" t="s">
        <v>108</v>
      </c>
      <c r="R71" s="284"/>
      <c r="S71" s="285"/>
      <c r="T71" s="285"/>
      <c r="U71" s="285"/>
      <c r="V71" s="285"/>
      <c r="W71" s="285"/>
      <c r="X71" s="285"/>
      <c r="Y71" s="285"/>
      <c r="Z71" s="285"/>
      <c r="AA71" s="285"/>
      <c r="AB71" s="285"/>
      <c r="AC71" s="285"/>
      <c r="AD71" s="285"/>
      <c r="AE71" s="285"/>
      <c r="AF71" s="285"/>
      <c r="AG71" s="285"/>
      <c r="AH71" s="286"/>
      <c r="AI71" s="287"/>
      <c r="AJ71" s="284"/>
      <c r="AK71" s="285"/>
      <c r="AL71" s="284"/>
      <c r="AM71" s="288" t="s">
        <v>48</v>
      </c>
      <c r="AN71" s="288"/>
      <c r="AO71" s="289" t="s">
        <v>109</v>
      </c>
      <c r="AP71" s="289"/>
      <c r="AQ71" s="288" t="s">
        <v>110</v>
      </c>
      <c r="AR71" s="288"/>
    </row>
    <row r="72" customFormat="false" ht="12.75" hidden="true" customHeight="true" outlineLevel="0" collapsed="false">
      <c r="Q72" s="290" t="s">
        <v>111</v>
      </c>
      <c r="R72" s="291"/>
      <c r="S72" s="291"/>
      <c r="T72" s="291"/>
      <c r="U72" s="292"/>
      <c r="V72" s="292"/>
      <c r="W72" s="291"/>
      <c r="X72" s="291"/>
      <c r="Y72" s="291"/>
      <c r="Z72" s="291"/>
      <c r="AA72" s="291"/>
      <c r="AB72" s="291"/>
      <c r="AC72" s="291"/>
      <c r="AD72" s="291"/>
      <c r="AE72" s="291"/>
      <c r="AF72" s="291"/>
      <c r="AG72" s="291"/>
      <c r="AH72" s="291"/>
      <c r="AI72" s="291"/>
      <c r="AJ72" s="291"/>
      <c r="AK72" s="291"/>
      <c r="AL72" s="291"/>
      <c r="AM72" s="291" t="n">
        <f aca="false">IFERROR(AN72/$AS$68,"")</f>
        <v>0.572719970934095</v>
      </c>
      <c r="AN72" s="290" t="n">
        <f aca="false">SUMIF($B$14:$AV$67,"T",$AS$14:$AS$67)</f>
        <v>1467451.697</v>
      </c>
      <c r="AO72" s="290" t="n">
        <f aca="false">SUMIF($B$14:$AR$67,"T",$AT$14:$AT$67)</f>
        <v>390020.451413599</v>
      </c>
      <c r="AP72" s="291" t="n">
        <f aca="false">AO72/AN72</f>
        <v>0.265780776437781</v>
      </c>
      <c r="AQ72" s="290" t="n">
        <f aca="false">SUMIF($B$14:$AV$67,"T",$AV$14:$AV$67)</f>
        <v>96530.1120135994</v>
      </c>
      <c r="AR72" s="293" t="n">
        <f aca="false">+AQ72/$AV$68</f>
        <v>0.529357972508583</v>
      </c>
    </row>
    <row r="73" customFormat="false" ht="12.75" hidden="true" customHeight="true" outlineLevel="0" collapsed="false">
      <c r="Q73" s="294" t="s">
        <v>112</v>
      </c>
      <c r="R73" s="295"/>
      <c r="S73" s="295"/>
      <c r="T73" s="295"/>
      <c r="U73" s="296"/>
      <c r="V73" s="296"/>
      <c r="W73" s="295"/>
      <c r="X73" s="295"/>
      <c r="Y73" s="295"/>
      <c r="Z73" s="295"/>
      <c r="AA73" s="295"/>
      <c r="AB73" s="295"/>
      <c r="AC73" s="295"/>
      <c r="AD73" s="295"/>
      <c r="AE73" s="295"/>
      <c r="AF73" s="295"/>
      <c r="AG73" s="295"/>
      <c r="AH73" s="295"/>
      <c r="AI73" s="295"/>
      <c r="AJ73" s="295"/>
      <c r="AK73" s="295"/>
      <c r="AL73" s="295"/>
      <c r="AM73" s="295" t="n">
        <f aca="false">IFERROR(AN73/$AS$68,"")</f>
        <v>0.427280029065906</v>
      </c>
      <c r="AN73" s="294" t="n">
        <f aca="false">SUMIF($B$14:$AV$67,"A",$AS$14:$AS$67)</f>
        <v>1094798.21827119</v>
      </c>
      <c r="AO73" s="290" t="n">
        <f aca="false">SUMIF($B$14:$AR$67,"A",$AT$14:$AT$67)</f>
        <v>304782.716114561</v>
      </c>
      <c r="AP73" s="291" t="n">
        <f aca="false">AO73/AN73</f>
        <v>0.278391680793789</v>
      </c>
      <c r="AQ73" s="294" t="n">
        <f aca="false">SUMIF($B$14:$AV$67,"A",$AV$14:$AV$67)</f>
        <v>85823.0724603233</v>
      </c>
      <c r="AR73" s="293" t="n">
        <f aca="false">+AQ73/$AV$68</f>
        <v>0.470642027491417</v>
      </c>
    </row>
    <row r="74" customFormat="false" ht="12.75" hidden="true" customHeight="true" outlineLevel="0" collapsed="false">
      <c r="Q74" s="290" t="s">
        <v>113</v>
      </c>
      <c r="R74" s="291"/>
      <c r="S74" s="291"/>
      <c r="T74" s="291"/>
      <c r="U74" s="292"/>
      <c r="V74" s="292"/>
      <c r="W74" s="291"/>
      <c r="X74" s="291"/>
      <c r="Y74" s="291"/>
      <c r="Z74" s="291"/>
      <c r="AA74" s="291"/>
      <c r="AB74" s="291"/>
      <c r="AC74" s="291"/>
      <c r="AD74" s="291"/>
      <c r="AE74" s="291"/>
      <c r="AF74" s="291"/>
      <c r="AG74" s="291"/>
      <c r="AH74" s="291"/>
      <c r="AI74" s="291"/>
      <c r="AJ74" s="291"/>
      <c r="AK74" s="291"/>
      <c r="AL74" s="291"/>
      <c r="AM74" s="290" t="n">
        <f aca="false">IFERROR(AN74/$AS$68,"")</f>
        <v>0</v>
      </c>
      <c r="AN74" s="290" t="n">
        <f aca="false">SUMIF($B$14:$AV$67,"P",$AS$14:$AS$67)</f>
        <v>0</v>
      </c>
      <c r="AO74" s="290" t="n">
        <f aca="false">SUMIF($B$14:$AR$67,"P",$AT$14:$AT$67)</f>
        <v>0</v>
      </c>
      <c r="AP74" s="291" t="e">
        <f aca="false">AO74/AN74</f>
        <v>#DIV/0!</v>
      </c>
      <c r="AQ74" s="290" t="n">
        <f aca="false">SUMIF($B$14:$AV$67,"P",$AV$14:$AV$67)</f>
        <v>0</v>
      </c>
      <c r="AR74" s="293" t="n">
        <f aca="false">+AQ74/$AV$68</f>
        <v>0</v>
      </c>
    </row>
    <row r="75" customFormat="false" ht="12.75" hidden="true" customHeight="true" outlineLevel="0" collapsed="false">
      <c r="Q75" s="297" t="s">
        <v>114</v>
      </c>
      <c r="R75" s="298"/>
      <c r="S75" s="298"/>
      <c r="T75" s="298"/>
      <c r="U75" s="299"/>
      <c r="V75" s="299"/>
      <c r="W75" s="298"/>
      <c r="X75" s="298"/>
      <c r="Y75" s="298"/>
      <c r="Z75" s="298"/>
      <c r="AA75" s="298"/>
      <c r="AB75" s="298"/>
      <c r="AC75" s="298"/>
      <c r="AD75" s="298"/>
      <c r="AE75" s="298"/>
      <c r="AF75" s="298"/>
      <c r="AG75" s="298"/>
      <c r="AH75" s="298"/>
      <c r="AI75" s="298"/>
      <c r="AJ75" s="298"/>
      <c r="AK75" s="298"/>
      <c r="AL75" s="300"/>
      <c r="AM75" s="290" t="n">
        <f aca="false">IFERROR(AN75/$AS$68,"")</f>
        <v>0</v>
      </c>
      <c r="AN75" s="290" t="n">
        <f aca="false">SUMIF($B$14:$AV$67,"E",$AS$14:$AS$67)</f>
        <v>0</v>
      </c>
      <c r="AO75" s="290" t="n">
        <f aca="false">SUMIF($B$14:$AR$67,"E",$AT$14:$AT$67)</f>
        <v>0</v>
      </c>
      <c r="AP75" s="291" t="e">
        <f aca="false">AO75/AN75</f>
        <v>#DIV/0!</v>
      </c>
      <c r="AQ75" s="290" t="n">
        <f aca="false">SUMIF($B$14:$AV$67,"E",$AV$14:$AV$67)</f>
        <v>0</v>
      </c>
      <c r="AR75" s="293" t="n">
        <f aca="false">+AQ75/$AV$68</f>
        <v>0</v>
      </c>
    </row>
    <row r="76" customFormat="false" ht="12.75" hidden="tru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>
      <c r="U78" s="277"/>
      <c r="V78" s="277"/>
      <c r="W78" s="277"/>
      <c r="X78" s="277"/>
      <c r="Y78" s="277"/>
      <c r="Z78" s="277"/>
      <c r="AA78" s="277"/>
      <c r="AB78" s="277"/>
      <c r="AC78" s="277"/>
      <c r="AD78" s="277"/>
      <c r="AE78" s="277"/>
      <c r="AF78" s="277"/>
      <c r="AG78" s="277"/>
      <c r="AL78" s="301" t="str">
        <f aca="false">AN6</f>
        <v>BILAN 31/12/2025</v>
      </c>
      <c r="AM78" s="301"/>
      <c r="AN78" s="301"/>
      <c r="AO78" s="301"/>
      <c r="AP78" s="302" t="s">
        <v>48</v>
      </c>
      <c r="AQ78" s="303" t="s">
        <v>115</v>
      </c>
      <c r="AR78" s="303"/>
    </row>
    <row r="79" customFormat="false" ht="12.75" hidden="false" customHeight="true" outlineLevel="0" collapsed="false">
      <c r="U79" s="277"/>
      <c r="V79" s="277"/>
      <c r="W79" s="277"/>
      <c r="X79" s="277"/>
      <c r="Y79" s="277"/>
      <c r="Z79" s="277"/>
      <c r="AA79" s="277"/>
      <c r="AB79" s="277"/>
      <c r="AC79" s="277"/>
      <c r="AD79" s="277"/>
      <c r="AE79" s="277"/>
      <c r="AF79" s="277"/>
      <c r="AG79" s="277"/>
      <c r="AL79" s="304" t="s">
        <v>111</v>
      </c>
      <c r="AM79" s="305"/>
      <c r="AN79" s="306"/>
      <c r="AO79" s="307"/>
      <c r="AP79" s="304" t="n">
        <f aca="false">SUMIF($B$14:$BAJ$67,"T",$AN$14:$AN$67)</f>
        <v>2537698.055</v>
      </c>
      <c r="AQ79" s="304" t="n">
        <f aca="false">SUMIF($B$14:$AW$67,"T",$AQ$14:$AQ$67)</f>
        <v>203439.937586401</v>
      </c>
      <c r="AR79" s="308" t="n">
        <f aca="false">IFERROR(AQ79/$AQ$68,"")</f>
        <v>0.959363402832364</v>
      </c>
    </row>
    <row r="80" customFormat="false" ht="12.75" hidden="false" customHeight="true" outlineLevel="0" collapsed="false">
      <c r="U80" s="277"/>
      <c r="V80" s="277"/>
      <c r="W80" s="277"/>
      <c r="X80" s="277"/>
      <c r="Y80" s="277"/>
      <c r="Z80" s="277"/>
      <c r="AA80" s="277"/>
      <c r="AB80" s="277"/>
      <c r="AC80" s="277"/>
      <c r="AD80" s="277"/>
      <c r="AE80" s="277"/>
      <c r="AF80" s="277"/>
      <c r="AG80" s="277"/>
      <c r="AL80" s="309" t="s">
        <v>112</v>
      </c>
      <c r="AM80" s="310"/>
      <c r="AN80" s="311"/>
      <c r="AO80" s="312"/>
      <c r="AP80" s="304" t="n">
        <f aca="false">SUMIF($B$14:$BAJ$67,"A",$AN$14:$AN$67)</f>
        <v>108000</v>
      </c>
      <c r="AQ80" s="304" t="n">
        <f aca="false">SUMIF($B$14:$AW$67,"a",$AQ$14:$AQ$67)</f>
        <v>8617.28388543936</v>
      </c>
      <c r="AR80" s="308" t="n">
        <f aca="false">IFERROR(AQ80/$AQ$68,"")</f>
        <v>0.0406365971676361</v>
      </c>
    </row>
    <row r="81" customFormat="false" ht="12" hidden="false" customHeight="true" outlineLevel="0" collapsed="false">
      <c r="U81" s="277"/>
      <c r="V81" s="277"/>
      <c r="W81" s="277"/>
      <c r="X81" s="277"/>
      <c r="Y81" s="277"/>
      <c r="Z81" s="277"/>
      <c r="AA81" s="277"/>
      <c r="AB81" s="277"/>
      <c r="AC81" s="277"/>
      <c r="AD81" s="277"/>
      <c r="AE81" s="277"/>
      <c r="AF81" s="277"/>
      <c r="AG81" s="277"/>
      <c r="AL81" s="304" t="s">
        <v>113</v>
      </c>
      <c r="AM81" s="305"/>
      <c r="AN81" s="306"/>
      <c r="AO81" s="307"/>
      <c r="AP81" s="304" t="n">
        <f aca="false">SUMIF($B$14:$BAJ$67,"P",$AN$14:$AN$67)</f>
        <v>0</v>
      </c>
      <c r="AQ81" s="304" t="n">
        <f aca="false">SUMIF($B$14:$AW$67,"P",$AQ$14:$AQ$67)</f>
        <v>0</v>
      </c>
      <c r="AR81" s="308" t="n">
        <f aca="false">IFERROR(AQ81/$AQ$68,"")</f>
        <v>0</v>
      </c>
    </row>
    <row r="82" customFormat="false" ht="12.75" hidden="false" customHeight="true" outlineLevel="0" collapsed="false">
      <c r="U82" s="277"/>
      <c r="V82" s="277"/>
      <c r="W82" s="277"/>
      <c r="X82" s="277"/>
      <c r="Y82" s="277"/>
      <c r="Z82" s="277"/>
      <c r="AA82" s="277"/>
      <c r="AB82" s="277"/>
      <c r="AC82" s="277"/>
      <c r="AD82" s="277"/>
      <c r="AE82" s="277"/>
      <c r="AF82" s="277"/>
      <c r="AG82" s="277"/>
      <c r="AL82" s="304" t="s">
        <v>114</v>
      </c>
      <c r="AM82" s="305"/>
      <c r="AN82" s="306"/>
      <c r="AO82" s="307"/>
      <c r="AP82" s="304" t="n">
        <f aca="false">SUMIF($B$14:$BAJ$67,"E",$AN$14:$AN$67)</f>
        <v>0</v>
      </c>
      <c r="AQ82" s="304" t="n">
        <f aca="false">SUMIF($B$14:$AW$67,"e",$AQ$14:$AQ$67)</f>
        <v>0</v>
      </c>
      <c r="AR82" s="308" t="n">
        <f aca="false">IFERROR(AQ82/$AQ$68,"")</f>
        <v>0</v>
      </c>
    </row>
    <row r="83" customFormat="false" ht="12.75" hidden="false" customHeight="true" outlineLevel="0" collapsed="false">
      <c r="U83" s="277"/>
      <c r="V83" s="277"/>
      <c r="W83" s="277"/>
      <c r="X83" s="277"/>
      <c r="Y83" s="277"/>
      <c r="Z83" s="277"/>
      <c r="AA83" s="277"/>
      <c r="AB83" s="277"/>
      <c r="AC83" s="277"/>
      <c r="AD83" s="277"/>
      <c r="AE83" s="277"/>
      <c r="AF83" s="277"/>
      <c r="AG83" s="277"/>
      <c r="AL83" s="313" t="s">
        <v>116</v>
      </c>
      <c r="AM83" s="314"/>
      <c r="AN83" s="314"/>
      <c r="AO83" s="307"/>
      <c r="AP83" s="304" t="n">
        <f aca="false">SUM(AP79:AP82)</f>
        <v>2645698.055</v>
      </c>
      <c r="AQ83" s="304" t="n">
        <f aca="false">SUM(AQ79:AQ82)</f>
        <v>212057.22147184</v>
      </c>
      <c r="AR83" s="315" t="n">
        <f aca="false">SUM(AR79:AR82)</f>
        <v>1</v>
      </c>
    </row>
    <row r="84" customFormat="false" ht="12.75" hidden="false" customHeight="true" outlineLevel="0" collapsed="false">
      <c r="U84" s="277"/>
      <c r="V84" s="277"/>
      <c r="W84" s="277"/>
      <c r="X84" s="277"/>
      <c r="Y84" s="277"/>
      <c r="Z84" s="277"/>
      <c r="AA84" s="277"/>
      <c r="AB84" s="277"/>
      <c r="AC84" s="277"/>
      <c r="AD84" s="277"/>
      <c r="AE84" s="277"/>
      <c r="AF84" s="277"/>
      <c r="AG84" s="277"/>
      <c r="AL84" s="301" t="str">
        <f aca="false">AS6</f>
        <v>EXERCICES SUIVANTS</v>
      </c>
      <c r="AM84" s="301"/>
      <c r="AN84" s="301"/>
      <c r="AO84" s="301"/>
      <c r="AP84" s="302" t="s">
        <v>48</v>
      </c>
      <c r="AQ84" s="303" t="s">
        <v>115</v>
      </c>
      <c r="AR84" s="303"/>
    </row>
    <row r="85" customFormat="false" ht="12.75" hidden="false" customHeight="true" outlineLevel="0" collapsed="false">
      <c r="U85" s="277"/>
      <c r="V85" s="277"/>
      <c r="W85" s="277"/>
      <c r="X85" s="277"/>
      <c r="Y85" s="277"/>
      <c r="Z85" s="277"/>
      <c r="AA85" s="277"/>
      <c r="AB85" s="277"/>
      <c r="AC85" s="277"/>
      <c r="AD85" s="277"/>
      <c r="AE85" s="277"/>
      <c r="AF85" s="277"/>
      <c r="AG85" s="277"/>
      <c r="AL85" s="304" t="s">
        <v>111</v>
      </c>
      <c r="AM85" s="305"/>
      <c r="AN85" s="306"/>
      <c r="AO85" s="307"/>
      <c r="AP85" s="304" t="n">
        <f aca="false">SUMIF($B$14:$AR$67,"T",$AS$14:$AS$67)</f>
        <v>1467451.697</v>
      </c>
      <c r="AQ85" s="304" t="n">
        <f aca="false">SUMIF($B$14:$AW$67,"T",$AV$14:$AV$67)</f>
        <v>96530.1120135994</v>
      </c>
      <c r="AR85" s="308" t="n">
        <f aca="false">IFERROR(AQ85/$AV$68,"")</f>
        <v>0.529357972508583</v>
      </c>
    </row>
    <row r="86" customFormat="false" ht="12.75" hidden="false" customHeight="true" outlineLevel="0" collapsed="false">
      <c r="U86" s="277"/>
      <c r="V86" s="277"/>
      <c r="W86" s="277"/>
      <c r="X86" s="277"/>
      <c r="Y86" s="277"/>
      <c r="Z86" s="277"/>
      <c r="AA86" s="277"/>
      <c r="AB86" s="277"/>
      <c r="AC86" s="277"/>
      <c r="AD86" s="277"/>
      <c r="AE86" s="277"/>
      <c r="AF86" s="277"/>
      <c r="AG86" s="277"/>
      <c r="AL86" s="309" t="s">
        <v>112</v>
      </c>
      <c r="AM86" s="310"/>
      <c r="AN86" s="311"/>
      <c r="AO86" s="312"/>
      <c r="AP86" s="304" t="n">
        <f aca="false">SUMIF($B$14:$AR$67,"a",$AS$14:$AS$67)</f>
        <v>1094798.21827119</v>
      </c>
      <c r="AQ86" s="304" t="n">
        <f aca="false">SUMIF($B$14:$AW$67,"A",$AV$14:$AV$67)</f>
        <v>85823.0724603233</v>
      </c>
      <c r="AR86" s="308" t="n">
        <f aca="false">IFERROR(AQ86/$AV$68,"")</f>
        <v>0.470642027491417</v>
      </c>
    </row>
    <row r="87" customFormat="false" ht="12.75" hidden="false" customHeight="true" outlineLevel="0" collapsed="false">
      <c r="U87" s="277"/>
      <c r="V87" s="277"/>
      <c r="W87" s="277"/>
      <c r="X87" s="277"/>
      <c r="Y87" s="277"/>
      <c r="Z87" s="277"/>
      <c r="AA87" s="277"/>
      <c r="AB87" s="277"/>
      <c r="AC87" s="277"/>
      <c r="AD87" s="277"/>
      <c r="AE87" s="277"/>
      <c r="AF87" s="277"/>
      <c r="AG87" s="277"/>
      <c r="AL87" s="304" t="s">
        <v>113</v>
      </c>
      <c r="AM87" s="305"/>
      <c r="AN87" s="306"/>
      <c r="AO87" s="307"/>
      <c r="AP87" s="304" t="n">
        <f aca="false">SUMIF($B$14:$AR$67,"p",$AS$14:$AS$67)</f>
        <v>0</v>
      </c>
      <c r="AQ87" s="304" t="n">
        <f aca="false">SUMIF($B$14:$AW$67,"P",$AV$14:$AV$67)</f>
        <v>0</v>
      </c>
      <c r="AR87" s="308" t="n">
        <f aca="false">IFERROR(AQ87/$AV$68,"")</f>
        <v>0</v>
      </c>
    </row>
    <row r="88" customFormat="false" ht="12.75" hidden="false" customHeight="true" outlineLevel="0" collapsed="false">
      <c r="U88" s="277"/>
      <c r="V88" s="277"/>
      <c r="W88" s="277"/>
      <c r="X88" s="277"/>
      <c r="Y88" s="277"/>
      <c r="Z88" s="277"/>
      <c r="AA88" s="277"/>
      <c r="AB88" s="277"/>
      <c r="AC88" s="277"/>
      <c r="AD88" s="277"/>
      <c r="AE88" s="277"/>
      <c r="AF88" s="277"/>
      <c r="AG88" s="277"/>
      <c r="AL88" s="304" t="s">
        <v>114</v>
      </c>
      <c r="AM88" s="305"/>
      <c r="AN88" s="306"/>
      <c r="AO88" s="307"/>
      <c r="AP88" s="304" t="n">
        <f aca="false">SUMIF($B$14:$AR$67,"e",$AS$14:$AS$67)</f>
        <v>0</v>
      </c>
      <c r="AQ88" s="304" t="n">
        <f aca="false">SUMIF($B$14:$AW$67,"E",$AV$14:$AV$67)</f>
        <v>0</v>
      </c>
      <c r="AR88" s="308" t="n">
        <f aca="false">IFERROR(AQ88/$AV$68,"")</f>
        <v>0</v>
      </c>
    </row>
    <row r="89" customFormat="false" ht="12.75" hidden="false" customHeight="true" outlineLevel="0" collapsed="false">
      <c r="U89" s="277"/>
      <c r="V89" s="277"/>
      <c r="W89" s="277"/>
      <c r="X89" s="277"/>
      <c r="Y89" s="277"/>
      <c r="Z89" s="277"/>
      <c r="AA89" s="277"/>
      <c r="AB89" s="277"/>
      <c r="AC89" s="277"/>
      <c r="AD89" s="277"/>
      <c r="AE89" s="277"/>
      <c r="AF89" s="277"/>
      <c r="AG89" s="277"/>
      <c r="AL89" s="313" t="s">
        <v>116</v>
      </c>
      <c r="AM89" s="314"/>
      <c r="AN89" s="314"/>
      <c r="AO89" s="307"/>
      <c r="AP89" s="304" t="n">
        <f aca="false">SUM(AP85:AP88)</f>
        <v>2562249.91527119</v>
      </c>
      <c r="AQ89" s="304" t="n">
        <f aca="false">SUM(AQ85:AQ88)</f>
        <v>182353.184473923</v>
      </c>
      <c r="AR89" s="308" t="n">
        <f aca="false">IFERROR(AQ89/$AV$68,"")</f>
        <v>1</v>
      </c>
    </row>
    <row r="90" customFormat="false" ht="12.75" hidden="true" customHeight="true" outlineLevel="0" collapsed="false">
      <c r="U90" s="277"/>
      <c r="V90" s="277"/>
      <c r="W90" s="277"/>
      <c r="X90" s="277"/>
      <c r="Y90" s="277"/>
      <c r="Z90" s="277"/>
      <c r="AA90" s="277"/>
      <c r="AB90" s="277"/>
      <c r="AC90" s="277"/>
      <c r="AD90" s="277"/>
      <c r="AE90" s="277"/>
      <c r="AF90" s="277"/>
      <c r="AG90" s="277"/>
      <c r="AL90" s="316" t="str">
        <f aca="false">+AI6</f>
        <v>B3 2025</v>
      </c>
      <c r="AM90" s="316"/>
      <c r="AN90" s="316"/>
      <c r="AO90" s="316"/>
      <c r="AP90" s="317" t="s">
        <v>48</v>
      </c>
      <c r="AQ90" s="316" t="s">
        <v>110</v>
      </c>
      <c r="AR90" s="316"/>
    </row>
    <row r="91" customFormat="false" ht="12.75" hidden="true" customHeight="true" outlineLevel="0" collapsed="false">
      <c r="U91" s="277"/>
      <c r="V91" s="277"/>
      <c r="W91" s="277"/>
      <c r="X91" s="277"/>
      <c r="Y91" s="277"/>
      <c r="Z91" s="277"/>
      <c r="AA91" s="277"/>
      <c r="AB91" s="277"/>
      <c r="AC91" s="277"/>
      <c r="AD91" s="277"/>
      <c r="AE91" s="277"/>
      <c r="AF91" s="277"/>
      <c r="AG91" s="277"/>
      <c r="AL91" s="290" t="s">
        <v>111</v>
      </c>
      <c r="AM91" s="291"/>
      <c r="AN91" s="291"/>
      <c r="AO91" s="291"/>
      <c r="AP91" s="290" t="n">
        <f aca="false">SUMIF($B$14:$BAJ$67,"T",$AI$14:$AI$67)</f>
        <v>0</v>
      </c>
      <c r="AQ91" s="290" t="n">
        <f aca="false">SUMIF($B$14:$AW$67,"T",$AL$14:$AL$67)</f>
        <v>0</v>
      </c>
      <c r="AR91" s="288" t="str">
        <f aca="false">IFERROR(AQ91/$AL$68,"")</f>
        <v/>
      </c>
    </row>
    <row r="92" customFormat="false" ht="12.75" hidden="true" customHeight="true" outlineLevel="0" collapsed="false">
      <c r="U92" s="277"/>
      <c r="V92" s="277"/>
      <c r="W92" s="277"/>
      <c r="X92" s="277"/>
      <c r="Y92" s="277"/>
      <c r="Z92" s="277"/>
      <c r="AA92" s="277"/>
      <c r="AB92" s="277"/>
      <c r="AC92" s="277"/>
      <c r="AD92" s="277"/>
      <c r="AE92" s="277"/>
      <c r="AF92" s="277"/>
      <c r="AG92" s="277"/>
      <c r="AL92" s="294" t="s">
        <v>112</v>
      </c>
      <c r="AM92" s="295"/>
      <c r="AN92" s="295"/>
      <c r="AO92" s="295"/>
      <c r="AP92" s="290" t="n">
        <f aca="false">SUMIF($B$14:$BAJ$67,"A",$AI$14:$AI$67)</f>
        <v>0</v>
      </c>
      <c r="AQ92" s="290" t="n">
        <f aca="false">SUMIF($B$14:$AW$67,"A",$AL$14:$AL$67)</f>
        <v>0</v>
      </c>
      <c r="AR92" s="288" t="str">
        <f aca="false">IFERROR(AQ92/$AL$68,"")</f>
        <v/>
      </c>
    </row>
    <row r="93" customFormat="false" ht="12.75" hidden="true" customHeight="true" outlineLevel="0" collapsed="false">
      <c r="U93" s="277"/>
      <c r="V93" s="277"/>
      <c r="W93" s="277"/>
      <c r="X93" s="277"/>
      <c r="Y93" s="277"/>
      <c r="Z93" s="277"/>
      <c r="AA93" s="277"/>
      <c r="AB93" s="277"/>
      <c r="AC93" s="277"/>
      <c r="AD93" s="277"/>
      <c r="AE93" s="277"/>
      <c r="AF93" s="277"/>
      <c r="AG93" s="277"/>
      <c r="AL93" s="290" t="s">
        <v>113</v>
      </c>
      <c r="AM93" s="291"/>
      <c r="AN93" s="291"/>
      <c r="AO93" s="291"/>
      <c r="AP93" s="290" t="n">
        <f aca="false">SUMIF($B$14:$BAJ$67,"P",$AI$14:$AI$67)</f>
        <v>0</v>
      </c>
      <c r="AQ93" s="290" t="n">
        <f aca="false">SUMIF($B$14:$AW$67,"P",$AL$14:$AL$67)</f>
        <v>0</v>
      </c>
      <c r="AR93" s="288" t="str">
        <f aca="false">IFERROR(AQ93/$AL$68,"")</f>
        <v/>
      </c>
    </row>
    <row r="94" customFormat="false" ht="12.75" hidden="true" customHeight="true" outlineLevel="0" collapsed="false">
      <c r="U94" s="277"/>
      <c r="V94" s="277"/>
      <c r="W94" s="277"/>
      <c r="X94" s="277"/>
      <c r="Y94" s="277"/>
      <c r="Z94" s="277"/>
      <c r="AA94" s="277"/>
      <c r="AB94" s="277"/>
      <c r="AC94" s="277"/>
      <c r="AD94" s="277"/>
      <c r="AE94" s="277"/>
      <c r="AF94" s="277"/>
      <c r="AG94" s="277"/>
      <c r="AL94" s="297" t="s">
        <v>114</v>
      </c>
      <c r="AM94" s="298"/>
      <c r="AN94" s="298"/>
      <c r="AO94" s="298"/>
      <c r="AP94" s="290" t="n">
        <f aca="false">SUMIF($B$14:$BAJ$67,"E",$AI$14:$AI$67)</f>
        <v>0</v>
      </c>
      <c r="AQ94" s="290" t="n">
        <f aca="false">SUMIF($B$14:$AW$67,"E",$AL$14:$AL$67)</f>
        <v>0</v>
      </c>
      <c r="AR94" s="288" t="str">
        <f aca="false">IFERROR(AQ94/$AL$68,"")</f>
        <v/>
      </c>
    </row>
    <row r="95" customFormat="false" ht="12.75" hidden="tru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</sheetData>
  <mergeCells count="58">
    <mergeCell ref="C2:G2"/>
    <mergeCell ref="K2:L2"/>
    <mergeCell ref="AS2:AU2"/>
    <mergeCell ref="C3:G3"/>
    <mergeCell ref="C4:G4"/>
    <mergeCell ref="A6:A7"/>
    <mergeCell ref="C6:G8"/>
    <mergeCell ref="H6:L8"/>
    <mergeCell ref="M6:Q8"/>
    <mergeCell ref="R6:V8"/>
    <mergeCell ref="W6:AH8"/>
    <mergeCell ref="AI6:AM8"/>
    <mergeCell ref="AN6:AR8"/>
    <mergeCell ref="AS6:AW8"/>
    <mergeCell ref="C9:C11"/>
    <mergeCell ref="D9:D11"/>
    <mergeCell ref="E9:E10"/>
    <mergeCell ref="F9:F11"/>
    <mergeCell ref="G9:G11"/>
    <mergeCell ref="H9:H11"/>
    <mergeCell ref="I9:I11"/>
    <mergeCell ref="J9:J10"/>
    <mergeCell ref="K9:K11"/>
    <mergeCell ref="L9:L11"/>
    <mergeCell ref="M9:M11"/>
    <mergeCell ref="N9:N11"/>
    <mergeCell ref="O9:O10"/>
    <mergeCell ref="P9:P11"/>
    <mergeCell ref="Q9:Q11"/>
    <mergeCell ref="R9:R11"/>
    <mergeCell ref="S9:S11"/>
    <mergeCell ref="T9:T10"/>
    <mergeCell ref="U9:U11"/>
    <mergeCell ref="V9:V11"/>
    <mergeCell ref="AI9:AI11"/>
    <mergeCell ref="AJ9:AJ11"/>
    <mergeCell ref="AK9:AK10"/>
    <mergeCell ref="AL9:AL11"/>
    <mergeCell ref="AM9:AM11"/>
    <mergeCell ref="AN9:AN11"/>
    <mergeCell ref="AO9:AO11"/>
    <mergeCell ref="AP9:AP10"/>
    <mergeCell ref="AQ9:AQ11"/>
    <mergeCell ref="AR9:AR11"/>
    <mergeCell ref="AS9:AS11"/>
    <mergeCell ref="AT9:AT11"/>
    <mergeCell ref="AU9:AU10"/>
    <mergeCell ref="AV9:AV11"/>
    <mergeCell ref="AW9:AW11"/>
    <mergeCell ref="AM71:AN71"/>
    <mergeCell ref="AO71:AP71"/>
    <mergeCell ref="AQ71:AR71"/>
    <mergeCell ref="AL78:AO78"/>
    <mergeCell ref="AQ78:AR78"/>
    <mergeCell ref="AL84:AO84"/>
    <mergeCell ref="AQ84:AR84"/>
    <mergeCell ref="AL90:AO90"/>
    <mergeCell ref="AQ90:AR90"/>
  </mergeCells>
  <conditionalFormatting sqref="B33:B35">
    <cfRule type="expression" priority="2" aboveAverage="0" equalAverage="0" bottom="0" percent="0" rank="0" text="" dxfId="0">
      <formula>B33="d"</formula>
    </cfRule>
  </conditionalFormatting>
  <conditionalFormatting sqref="B57:B66">
    <cfRule type="expression" priority="3" aboveAverage="0" equalAverage="0" bottom="0" percent="0" rank="0" text="" dxfId="1">
      <formula>B57="d"</formula>
    </cfRule>
  </conditionalFormatting>
  <conditionalFormatting sqref="B39:B54">
    <cfRule type="expression" priority="4" aboveAverage="0" equalAverage="0" bottom="0" percent="0" rank="0" text="" dxfId="2">
      <formula>B39="d"</formula>
    </cfRule>
  </conditionalFormatting>
  <conditionalFormatting sqref="Y4:Z4 W14:Z14 W15:AF15 W16:AH17 W18:Z18 W19:AH19 W20:AA20 W21:Z30 W33:Z34 W35:AH35 W36:AB37 W38:AH39 W40:Z42 W43:AH43 W44:Z54 AA49:AG50 W57:Z66">
    <cfRule type="cellIs" priority="5" operator="greaterThan" aboveAverage="0" equalAverage="0" bottom="0" percent="0" rank="0" text="" dxfId="3">
      <formula>$K$2&lt;=$W$10</formula>
    </cfRule>
  </conditionalFormatting>
  <conditionalFormatting sqref="B14:B30">
    <cfRule type="expression" priority="6" aboveAverage="0" equalAverage="0" bottom="0" percent="0" rank="0" text="" dxfId="4">
      <formula>B14="d"</formula>
    </cfRule>
  </conditionalFormatting>
  <conditionalFormatting sqref="B14:B67">
    <cfRule type="expression" priority="7" aboveAverage="0" equalAverage="0" bottom="0" percent="0" rank="0" text="" dxfId="5">
      <formula>B14="c"</formula>
    </cfRule>
    <cfRule type="expression" priority="8" aboveAverage="0" equalAverage="0" bottom="0" percent="0" rank="0" text="" dxfId="6">
      <formula>B14="b"</formula>
    </cfRule>
    <cfRule type="expression" priority="9" aboveAverage="0" equalAverage="0" bottom="0" percent="0" rank="0" text="" dxfId="7">
      <formula>B14="a"</formula>
    </cfRule>
  </conditionalFormatting>
  <conditionalFormatting sqref="B36:B38">
    <cfRule type="expression" priority="10" aboveAverage="0" equalAverage="0" bottom="0" percent="0" rank="0" text="" dxfId="8">
      <formula>B36="d"</formula>
    </cfRule>
  </conditionalFormatting>
  <printOptions headings="false" gridLines="false" gridLinesSet="true" horizontalCentered="true" verticalCentered="false"/>
  <pageMargins left="0.0395833333333333" right="0.0395833333333333" top="0.747916666666667" bottom="0.747916666666667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AP153"/>
  <sheetViews>
    <sheetView showFormulas="false" showGridLines="false" showRowColHeaders="true" showZeros="false" rightToLeft="false" tabSelected="false" showOutlineSymbols="true" defaultGridColor="true" view="normal" topLeftCell="A1" colorId="64" zoomScale="90" zoomScaleNormal="90" zoomScalePageLayoutView="100" workbookViewId="0">
      <pane xSplit="0" ySplit="9" topLeftCell="A10" activePane="bottomLeft" state="frozen"/>
      <selection pane="topLeft" activeCell="A1" activeCellId="0" sqref="A1"/>
      <selection pane="bottomLeft" activeCell="E20" activeCellId="0" sqref="E20"/>
    </sheetView>
  </sheetViews>
  <sheetFormatPr defaultColWidth="8.00390625" defaultRowHeight="18" zeroHeight="false" outlineLevelRow="0" outlineLevelCol="0"/>
  <cols>
    <col collapsed="false" customWidth="false" hidden="false" outlineLevel="0" max="1" min="1" style="318" width="8"/>
    <col collapsed="false" customWidth="true" hidden="false" outlineLevel="0" max="2" min="2" style="318" width="6.86"/>
    <col collapsed="false" customWidth="true" hidden="false" outlineLevel="0" max="3" min="3" style="318" width="34.43"/>
    <col collapsed="false" customWidth="true" hidden="false" outlineLevel="0" max="4" min="4" style="318" width="18.57"/>
    <col collapsed="false" customWidth="true" hidden="false" outlineLevel="0" max="5" min="5" style="318" width="23.43"/>
    <col collapsed="false" customWidth="true" hidden="false" outlineLevel="0" max="6" min="6" style="318" width="3.71"/>
    <col collapsed="false" customWidth="true" hidden="false" outlineLevel="0" max="7" min="7" style="319" width="17.29"/>
    <col collapsed="false" customWidth="true" hidden="false" outlineLevel="0" max="8" min="8" style="319" width="18.86"/>
    <col collapsed="false" customWidth="true" hidden="false" outlineLevel="0" max="11" min="9" style="318" width="20.29"/>
    <col collapsed="false" customWidth="true" hidden="false" outlineLevel="0" max="12" min="12" style="318" width="21.43"/>
    <col collapsed="false" customWidth="true" hidden="false" outlineLevel="0" max="13" min="13" style="318" width="2.57"/>
    <col collapsed="false" customWidth="true" hidden="true" outlineLevel="0" max="14" min="14" style="318" width="21.43"/>
    <col collapsed="false" customWidth="true" hidden="true" outlineLevel="0" max="15" min="15" style="318" width="8.71"/>
    <col collapsed="false" customWidth="true" hidden="true" outlineLevel="0" max="16" min="16" style="318" width="13.71"/>
    <col collapsed="false" customWidth="true" hidden="false" outlineLevel="0" max="17" min="17" style="318" width="22.57"/>
    <col collapsed="false" customWidth="true" hidden="false" outlineLevel="0" max="18" min="18" style="318" width="20.57"/>
    <col collapsed="false" customWidth="true" hidden="false" outlineLevel="0" max="42" min="19" style="318" width="15.71"/>
    <col collapsed="false" customWidth="false" hidden="false" outlineLevel="0" max="16384" min="43" style="318" width="8"/>
  </cols>
  <sheetData>
    <row r="1" customFormat="false" ht="18.75" hidden="false" customHeight="true" outlineLevel="0" collapsed="false">
      <c r="G1" s="133" t="s">
        <v>117</v>
      </c>
      <c r="H1" s="133"/>
      <c r="I1" s="133"/>
      <c r="J1" s="133"/>
      <c r="K1" s="133"/>
      <c r="L1" s="133"/>
      <c r="M1" s="320"/>
      <c r="N1" s="321"/>
    </row>
    <row r="2" s="322" customFormat="true" ht="18.75" hidden="false" customHeight="true" outlineLevel="0" collapsed="false">
      <c r="G2" s="133" t="str">
        <f aca="false">'Situation Interne Intermédiaire'!B2</f>
        <v>SDP</v>
      </c>
      <c r="H2" s="133"/>
      <c r="I2" s="133"/>
      <c r="J2" s="133"/>
      <c r="K2" s="133"/>
      <c r="L2" s="133"/>
      <c r="M2" s="320"/>
      <c r="N2" s="321"/>
    </row>
    <row r="3" s="322" customFormat="true" ht="18.75" hidden="false" customHeight="true" outlineLevel="0" collapsed="false">
      <c r="G3" s="323" t="str">
        <f aca="false">'Situation Interne Intermédiaire'!B3</f>
        <v>BILAN 31/12/2025</v>
      </c>
      <c r="H3" s="323"/>
      <c r="I3" s="323"/>
      <c r="J3" s="323"/>
      <c r="K3" s="323"/>
      <c r="L3" s="323"/>
      <c r="M3" s="324"/>
      <c r="N3" s="325"/>
    </row>
    <row r="4" s="322" customFormat="true" ht="25.5" hidden="false" customHeight="true" outlineLevel="0" collapsed="false">
      <c r="C4" s="326"/>
      <c r="D4" s="326"/>
      <c r="E4" s="326"/>
      <c r="F4" s="326"/>
      <c r="G4" s="327"/>
      <c r="H4" s="327"/>
      <c r="O4" s="328"/>
    </row>
    <row r="5" customFormat="false" ht="18" hidden="false" customHeight="false" outlineLevel="0" collapsed="false">
      <c r="C5" s="329" t="s">
        <v>118</v>
      </c>
      <c r="D5" s="329"/>
      <c r="E5" s="322"/>
      <c r="F5" s="322"/>
      <c r="G5" s="330"/>
      <c r="H5" s="331"/>
      <c r="I5" s="331"/>
      <c r="J5" s="331"/>
      <c r="K5" s="331"/>
      <c r="L5" s="331"/>
      <c r="Q5" s="332" t="s">
        <v>119</v>
      </c>
      <c r="R5" s="333" t="s">
        <v>120</v>
      </c>
    </row>
    <row r="6" customFormat="false" ht="18" hidden="false" customHeight="false" outlineLevel="0" collapsed="false">
      <c r="C6" s="322"/>
      <c r="D6" s="322"/>
      <c r="E6" s="322"/>
      <c r="F6" s="322"/>
      <c r="G6" s="330"/>
      <c r="H6" s="334"/>
      <c r="I6" s="334"/>
      <c r="J6" s="334"/>
      <c r="K6" s="334"/>
      <c r="L6" s="334"/>
    </row>
    <row r="7" customFormat="false" ht="24" hidden="false" customHeight="true" outlineLevel="0" collapsed="false">
      <c r="B7" s="335" t="s">
        <v>121</v>
      </c>
      <c r="C7" s="336" t="s">
        <v>122</v>
      </c>
      <c r="D7" s="336"/>
      <c r="E7" s="336"/>
      <c r="F7" s="337"/>
      <c r="G7" s="338" t="s">
        <v>123</v>
      </c>
      <c r="H7" s="339" t="s">
        <v>4</v>
      </c>
      <c r="I7" s="339" t="s">
        <v>5</v>
      </c>
      <c r="J7" s="339" t="s">
        <v>6</v>
      </c>
      <c r="K7" s="340" t="s">
        <v>7</v>
      </c>
      <c r="L7" s="341" t="str">
        <f aca="false">G3</f>
        <v>BILAN 31/12/2025</v>
      </c>
      <c r="N7" s="342"/>
      <c r="Q7" s="343" t="n">
        <v>2025</v>
      </c>
      <c r="R7" s="343"/>
      <c r="S7" s="344" t="s">
        <v>124</v>
      </c>
      <c r="T7" s="344"/>
      <c r="U7" s="345" t="s">
        <v>125</v>
      </c>
      <c r="V7" s="345"/>
      <c r="W7" s="345" t="s">
        <v>126</v>
      </c>
      <c r="X7" s="345"/>
      <c r="Y7" s="345" t="s">
        <v>127</v>
      </c>
      <c r="Z7" s="345"/>
      <c r="AA7" s="345" t="s">
        <v>128</v>
      </c>
      <c r="AB7" s="345"/>
      <c r="AC7" s="345" t="s">
        <v>120</v>
      </c>
      <c r="AD7" s="345"/>
      <c r="AE7" s="345" t="s">
        <v>129</v>
      </c>
      <c r="AF7" s="345"/>
      <c r="AG7" s="345" t="s">
        <v>130</v>
      </c>
      <c r="AH7" s="345"/>
      <c r="AI7" s="345" t="s">
        <v>131</v>
      </c>
      <c r="AJ7" s="345"/>
      <c r="AK7" s="345" t="s">
        <v>132</v>
      </c>
      <c r="AL7" s="345"/>
      <c r="AM7" s="345" t="s">
        <v>133</v>
      </c>
      <c r="AN7" s="345"/>
      <c r="AO7" s="346" t="s">
        <v>134</v>
      </c>
      <c r="AP7" s="346"/>
    </row>
    <row r="8" customFormat="false" ht="61.5" hidden="false" customHeight="true" outlineLevel="0" collapsed="false">
      <c r="B8" s="335"/>
      <c r="C8" s="336"/>
      <c r="D8" s="336"/>
      <c r="E8" s="336"/>
      <c r="F8" s="337"/>
      <c r="G8" s="338"/>
      <c r="H8" s="339"/>
      <c r="I8" s="339"/>
      <c r="J8" s="339"/>
      <c r="K8" s="340"/>
      <c r="L8" s="341"/>
      <c r="N8" s="342"/>
      <c r="Q8" s="347" t="s">
        <v>135</v>
      </c>
      <c r="R8" s="348" t="s">
        <v>136</v>
      </c>
      <c r="S8" s="349" t="s">
        <v>137</v>
      </c>
      <c r="T8" s="350" t="s">
        <v>136</v>
      </c>
      <c r="U8" s="350" t="s">
        <v>137</v>
      </c>
      <c r="V8" s="350" t="s">
        <v>136</v>
      </c>
      <c r="W8" s="350" t="s">
        <v>137</v>
      </c>
      <c r="X8" s="350" t="s">
        <v>136</v>
      </c>
      <c r="Y8" s="350" t="s">
        <v>137</v>
      </c>
      <c r="Z8" s="350" t="s">
        <v>136</v>
      </c>
      <c r="AA8" s="350" t="s">
        <v>137</v>
      </c>
      <c r="AB8" s="350" t="s">
        <v>136</v>
      </c>
      <c r="AC8" s="350" t="s">
        <v>137</v>
      </c>
      <c r="AD8" s="350" t="s">
        <v>136</v>
      </c>
      <c r="AE8" s="350" t="s">
        <v>137</v>
      </c>
      <c r="AF8" s="350" t="s">
        <v>136</v>
      </c>
      <c r="AG8" s="350" t="s">
        <v>137</v>
      </c>
      <c r="AH8" s="350" t="s">
        <v>136</v>
      </c>
      <c r="AI8" s="350" t="s">
        <v>137</v>
      </c>
      <c r="AJ8" s="350" t="s">
        <v>136</v>
      </c>
      <c r="AK8" s="350" t="s">
        <v>137</v>
      </c>
      <c r="AL8" s="350" t="s">
        <v>136</v>
      </c>
      <c r="AM8" s="350" t="s">
        <v>137</v>
      </c>
      <c r="AN8" s="350" t="s">
        <v>136</v>
      </c>
      <c r="AO8" s="350" t="s">
        <v>137</v>
      </c>
      <c r="AP8" s="351" t="s">
        <v>136</v>
      </c>
    </row>
    <row r="9" customFormat="false" ht="22.5" hidden="false" customHeight="true" outlineLevel="0" collapsed="false">
      <c r="B9" s="335"/>
      <c r="C9" s="336"/>
      <c r="D9" s="336"/>
      <c r="E9" s="336"/>
      <c r="G9" s="338"/>
      <c r="H9" s="339"/>
      <c r="I9" s="339"/>
      <c r="J9" s="339"/>
      <c r="K9" s="340"/>
      <c r="L9" s="341"/>
      <c r="N9" s="352"/>
      <c r="O9" s="353"/>
      <c r="Q9" s="347"/>
      <c r="R9" s="348"/>
      <c r="S9" s="349"/>
      <c r="T9" s="350"/>
      <c r="U9" s="350"/>
      <c r="V9" s="350"/>
      <c r="W9" s="350"/>
      <c r="X9" s="350"/>
      <c r="Y9" s="350"/>
      <c r="Z9" s="350"/>
      <c r="AA9" s="350"/>
      <c r="AB9" s="350"/>
      <c r="AC9" s="350"/>
      <c r="AD9" s="350"/>
      <c r="AE9" s="350"/>
      <c r="AF9" s="350"/>
      <c r="AG9" s="350"/>
      <c r="AH9" s="350"/>
      <c r="AI9" s="350"/>
      <c r="AJ9" s="350"/>
      <c r="AK9" s="350"/>
      <c r="AL9" s="350"/>
      <c r="AM9" s="350"/>
      <c r="AN9" s="350"/>
      <c r="AO9" s="350"/>
      <c r="AP9" s="351"/>
    </row>
    <row r="10" customFormat="false" ht="22.5" hidden="false" customHeight="true" outlineLevel="0" collapsed="false">
      <c r="B10" s="354" t="n">
        <v>100</v>
      </c>
      <c r="C10" s="355" t="s">
        <v>138</v>
      </c>
      <c r="D10" s="356"/>
      <c r="E10" s="357"/>
      <c r="G10" s="358"/>
      <c r="H10" s="359"/>
      <c r="I10" s="359" t="n">
        <v>0</v>
      </c>
      <c r="J10" s="360" t="n">
        <v>0</v>
      </c>
      <c r="K10" s="361" t="n">
        <v>0</v>
      </c>
      <c r="L10" s="362"/>
      <c r="M10" s="337"/>
      <c r="N10" s="363"/>
      <c r="O10" s="364"/>
      <c r="P10" s="337"/>
      <c r="Q10" s="365" t="n">
        <f aca="true">SUMIF($S$8:$AP$8,$S$8,$S10:$AP10)-SUMIFS(OFFSET($S10,,,,MATCH($R$5,$S$7:$AP$7,0)),OFFSET($S$8,,,,MATCH($R$5,$S$7:$AP$7,0)),$S$8)+R10</f>
        <v>0</v>
      </c>
      <c r="R10" s="360" t="n">
        <f aca="true">SUMIFS(OFFSET($S10,,,,MATCH($R$5,$S$7:$AP$7,0)+1),OFFSET($S$8,,,,MATCH($R$5,$S$7:$AP$7,0)+1),$T$8)</f>
        <v>0</v>
      </c>
      <c r="S10" s="366"/>
      <c r="T10" s="367"/>
      <c r="U10" s="367"/>
      <c r="V10" s="367"/>
      <c r="W10" s="367"/>
      <c r="X10" s="367"/>
      <c r="Y10" s="367"/>
      <c r="Z10" s="367"/>
      <c r="AA10" s="367"/>
      <c r="AB10" s="367"/>
      <c r="AC10" s="367"/>
      <c r="AD10" s="367"/>
      <c r="AE10" s="367"/>
      <c r="AF10" s="367"/>
      <c r="AG10" s="367"/>
      <c r="AH10" s="367"/>
      <c r="AI10" s="367"/>
      <c r="AJ10" s="367"/>
      <c r="AK10" s="367"/>
      <c r="AL10" s="367"/>
      <c r="AM10" s="367"/>
      <c r="AN10" s="367"/>
      <c r="AO10" s="367"/>
      <c r="AP10" s="368"/>
    </row>
    <row r="11" customFormat="false" ht="18.75" hidden="false" customHeight="true" outlineLevel="0" collapsed="false">
      <c r="B11" s="369" t="n">
        <v>101</v>
      </c>
      <c r="C11" s="370" t="s">
        <v>139</v>
      </c>
      <c r="D11" s="371"/>
      <c r="E11" s="372"/>
      <c r="G11" s="373"/>
      <c r="H11" s="374" t="n">
        <f aca="false">SUMIF($S$8:$AP$9,$W$8,S11:AP11)</f>
        <v>1405962</v>
      </c>
      <c r="I11" s="374" t="n">
        <v>39505962</v>
      </c>
      <c r="J11" s="375" t="n">
        <v>39505962</v>
      </c>
      <c r="K11" s="376" t="n">
        <v>39505962</v>
      </c>
      <c r="L11" s="377"/>
      <c r="N11" s="352"/>
      <c r="O11" s="353"/>
      <c r="Q11" s="378" t="n">
        <f aca="true">SUMIF($S$8:$AP$8,$S$8,$S11:$AP11)-SUMIFS(OFFSET($S11,,,,MATCH($R$5,$S$7:$AP$7,0)),OFFSET($S$8,,,,MATCH($R$5,$S$7:$AP$7,0)),$S$8)+R11</f>
        <v>39505962</v>
      </c>
      <c r="R11" s="375" t="n">
        <f aca="true">SUMIFS(OFFSET($S11,,,,MATCH($R$5,$S$7:$AP$7,0)+1),OFFSET($S$8,,,,MATCH($R$5,$S$7:$AP$7,0)+1),$T$8)</f>
        <v>39505962</v>
      </c>
      <c r="S11" s="379" t="n">
        <v>421788.6</v>
      </c>
      <c r="T11" s="380"/>
      <c r="U11" s="380"/>
      <c r="V11" s="380"/>
      <c r="W11" s="380" t="n">
        <v>984173.4</v>
      </c>
      <c r="X11" s="380" t="n">
        <v>39505962</v>
      </c>
      <c r="Y11" s="380"/>
      <c r="Z11" s="380"/>
      <c r="AA11" s="380"/>
      <c r="AB11" s="380"/>
      <c r="AC11" s="380"/>
      <c r="AD11" s="380"/>
      <c r="AE11" s="380"/>
      <c r="AF11" s="380"/>
      <c r="AG11" s="380"/>
      <c r="AH11" s="380"/>
      <c r="AI11" s="380"/>
      <c r="AJ11" s="380"/>
      <c r="AK11" s="380"/>
      <c r="AL11" s="380"/>
      <c r="AM11" s="380"/>
      <c r="AN11" s="380" t="n">
        <v>0</v>
      </c>
      <c r="AO11" s="380" t="n">
        <v>0</v>
      </c>
      <c r="AP11" s="375" t="n">
        <v>0</v>
      </c>
    </row>
    <row r="12" customFormat="false" ht="18.75" hidden="false" customHeight="true" outlineLevel="0" collapsed="false">
      <c r="B12" s="381" t="n">
        <v>102</v>
      </c>
      <c r="C12" s="370" t="s">
        <v>140</v>
      </c>
      <c r="D12" s="382"/>
      <c r="E12" s="383"/>
      <c r="G12" s="384" t="n">
        <v>6302119</v>
      </c>
      <c r="H12" s="385" t="n">
        <f aca="false">SUMIF($S$8:$AP$9,$W$8,S12:AP12)</f>
        <v>7985341</v>
      </c>
      <c r="I12" s="385" t="n">
        <v>7986907</v>
      </c>
      <c r="J12" s="383" t="n">
        <v>7986907</v>
      </c>
      <c r="K12" s="386" t="n">
        <v>5251566</v>
      </c>
      <c r="L12" s="387"/>
      <c r="N12" s="352"/>
      <c r="O12" s="353"/>
      <c r="Q12" s="388" t="n">
        <f aca="true">SUMIF($S$8:$AP$8,$S$8,$S12:$AP12)-SUMIFS(OFFSET($S12,,,,MATCH($R$5,$S$7:$AP$7,0)),OFFSET($S$8,,,,MATCH($R$5,$S$7:$AP$7,0)),$S$8)+R12</f>
        <v>7986907</v>
      </c>
      <c r="R12" s="383" t="n">
        <f aca="true">SUMIFS(OFFSET($S12,,,,MATCH($R$5,$S$7:$AP$7,0)+1),OFFSET($S$8,,,,MATCH($R$5,$S$7:$AP$7,0)+1),$T$8)</f>
        <v>1251566</v>
      </c>
      <c r="S12" s="389" t="n">
        <v>1250000</v>
      </c>
      <c r="T12" s="382" t="n">
        <v>1251566</v>
      </c>
      <c r="U12" s="382"/>
      <c r="V12" s="382"/>
      <c r="W12" s="382"/>
      <c r="X12" s="382"/>
      <c r="Y12" s="382"/>
      <c r="Z12" s="382"/>
      <c r="AA12" s="382"/>
      <c r="AB12" s="382"/>
      <c r="AC12" s="382"/>
      <c r="AD12" s="382"/>
      <c r="AE12" s="382"/>
      <c r="AF12" s="382"/>
      <c r="AG12" s="382"/>
      <c r="AH12" s="382"/>
      <c r="AI12" s="382" t="n">
        <v>2735341</v>
      </c>
      <c r="AJ12" s="382"/>
      <c r="AK12" s="382"/>
      <c r="AL12" s="382"/>
      <c r="AM12" s="382"/>
      <c r="AN12" s="382"/>
      <c r="AO12" s="382" t="n">
        <v>4000000</v>
      </c>
      <c r="AP12" s="383"/>
    </row>
    <row r="13" customFormat="false" ht="18.75" hidden="false" customHeight="true" outlineLevel="0" collapsed="false">
      <c r="B13" s="381" t="n">
        <v>103</v>
      </c>
      <c r="C13" s="390" t="s">
        <v>141</v>
      </c>
      <c r="D13" s="391"/>
      <c r="E13" s="392"/>
      <c r="G13" s="384"/>
      <c r="H13" s="385" t="n">
        <f aca="false">SUMIF($S$8:$AP$9,$W$8,S13:AP13)</f>
        <v>3000000</v>
      </c>
      <c r="I13" s="385" t="n">
        <v>3000000</v>
      </c>
      <c r="J13" s="393" t="n">
        <v>3000000</v>
      </c>
      <c r="K13" s="386" t="n">
        <v>5376764</v>
      </c>
      <c r="L13" s="387"/>
      <c r="N13" s="394"/>
      <c r="O13" s="353"/>
      <c r="Q13" s="388" t="n">
        <f aca="true">SUMIF($S$8:$AP$8,$S$8,$S13:$AP13)-SUMIFS(OFFSET($S13,,,,MATCH($R$5,$S$7:$AP$7,0)),OFFSET($S$8,,,,MATCH($R$5,$S$7:$AP$7,0)),$S$8)+R13</f>
        <v>3000000</v>
      </c>
      <c r="R13" s="393" t="n">
        <f aca="true">SUMIFS(OFFSET($S13,,,,MATCH($R$5,$S$7:$AP$7,0)+1),OFFSET($S$8,,,,MATCH($R$5,$S$7:$AP$7,0)+1),$T$8)</f>
        <v>0</v>
      </c>
      <c r="S13" s="395"/>
      <c r="T13" s="396"/>
      <c r="U13" s="396"/>
      <c r="V13" s="396"/>
      <c r="W13" s="396"/>
      <c r="X13" s="396"/>
      <c r="Y13" s="397"/>
      <c r="Z13" s="396"/>
      <c r="AA13" s="396"/>
      <c r="AB13" s="396"/>
      <c r="AC13" s="396"/>
      <c r="AD13" s="396"/>
      <c r="AE13" s="396" t="n">
        <v>500000</v>
      </c>
      <c r="AF13" s="396"/>
      <c r="AG13" s="396" t="n">
        <v>500000</v>
      </c>
      <c r="AH13" s="396" t="n">
        <v>3876764</v>
      </c>
      <c r="AI13" s="396" t="n">
        <v>500000</v>
      </c>
      <c r="AJ13" s="396"/>
      <c r="AK13" s="396" t="n">
        <v>500000</v>
      </c>
      <c r="AL13" s="396"/>
      <c r="AM13" s="396" t="n">
        <v>500000</v>
      </c>
      <c r="AN13" s="396"/>
      <c r="AO13" s="396" t="n">
        <v>500000</v>
      </c>
      <c r="AP13" s="393"/>
    </row>
    <row r="14" customFormat="false" ht="18.75" hidden="false" customHeight="true" outlineLevel="0" collapsed="false">
      <c r="B14" s="398"/>
      <c r="C14" s="399" t="s">
        <v>142</v>
      </c>
      <c r="D14" s="400"/>
      <c r="E14" s="401"/>
      <c r="G14" s="402" t="n">
        <f aca="false">SUM(G11:G13)</f>
        <v>6302119</v>
      </c>
      <c r="H14" s="403" t="n">
        <f aca="false">SUM(H11:H13)</f>
        <v>12391303</v>
      </c>
      <c r="I14" s="403" t="n">
        <v>50492869</v>
      </c>
      <c r="J14" s="404" t="n">
        <v>50492869</v>
      </c>
      <c r="K14" s="405" t="n">
        <v>50134292</v>
      </c>
      <c r="L14" s="406"/>
      <c r="N14" s="394"/>
      <c r="O14" s="353"/>
      <c r="Q14" s="407" t="n">
        <f aca="false">SUM(Q11:Q13)</f>
        <v>50492869</v>
      </c>
      <c r="R14" s="404" t="n">
        <f aca="false">SUM(R11:R13)</f>
        <v>40757528</v>
      </c>
      <c r="S14" s="402" t="n">
        <f aca="false">SUM(S11:S13)</f>
        <v>1671788.6</v>
      </c>
      <c r="T14" s="403" t="n">
        <f aca="false">SUM(T11:T13)</f>
        <v>1251566</v>
      </c>
      <c r="U14" s="403" t="n">
        <f aca="false">SUM(U11:U13)</f>
        <v>0</v>
      </c>
      <c r="V14" s="403" t="n">
        <f aca="false">SUM(V11:V13)</f>
        <v>0</v>
      </c>
      <c r="W14" s="403" t="n">
        <f aca="false">SUM(W11:W13)</f>
        <v>984173.4</v>
      </c>
      <c r="X14" s="403" t="n">
        <f aca="false">SUM(X11:X13)</f>
        <v>39505962</v>
      </c>
      <c r="Y14" s="403" t="n">
        <f aca="false">SUM(Y11:Y13)</f>
        <v>0</v>
      </c>
      <c r="Z14" s="403" t="n">
        <f aca="false">SUM(Z11:Z13)</f>
        <v>0</v>
      </c>
      <c r="AA14" s="403" t="n">
        <f aca="false">SUM(AA11:AA13)</f>
        <v>0</v>
      </c>
      <c r="AB14" s="403" t="n">
        <f aca="false">SUM(AB11:AB13)</f>
        <v>0</v>
      </c>
      <c r="AC14" s="403" t="n">
        <f aca="false">SUM(AC11:AC13)</f>
        <v>0</v>
      </c>
      <c r="AD14" s="403" t="n">
        <f aca="false">SUM(AD11:AD13)</f>
        <v>0</v>
      </c>
      <c r="AE14" s="403" t="n">
        <f aca="false">SUM(AE11:AE13)</f>
        <v>500000</v>
      </c>
      <c r="AF14" s="403" t="n">
        <f aca="false">SUM(AF11:AF13)</f>
        <v>0</v>
      </c>
      <c r="AG14" s="403" t="n">
        <f aca="false">SUM(AG11:AG13)</f>
        <v>500000</v>
      </c>
      <c r="AH14" s="403" t="n">
        <f aca="false">SUM(AH11:AH13)</f>
        <v>3876764</v>
      </c>
      <c r="AI14" s="403" t="n">
        <f aca="false">SUM(AI11:AI13)</f>
        <v>3235341</v>
      </c>
      <c r="AJ14" s="403" t="n">
        <f aca="false">SUM(AJ11:AJ13)</f>
        <v>0</v>
      </c>
      <c r="AK14" s="403" t="n">
        <f aca="false">SUM(AK11:AK13)</f>
        <v>500000</v>
      </c>
      <c r="AL14" s="403" t="n">
        <f aca="false">SUM(AL11:AL13)</f>
        <v>0</v>
      </c>
      <c r="AM14" s="403" t="n">
        <f aca="false">SUM(AM11:AM13)</f>
        <v>500000</v>
      </c>
      <c r="AN14" s="403" t="n">
        <f aca="false">SUM(AN11:AN13)</f>
        <v>0</v>
      </c>
      <c r="AO14" s="403" t="n">
        <f aca="false">SUM(AO11:AO13)</f>
        <v>4500000</v>
      </c>
      <c r="AP14" s="404" t="n">
        <f aca="false">SUM(AP11:AP13)</f>
        <v>0</v>
      </c>
    </row>
    <row r="15" customFormat="false" ht="18.75" hidden="false" customHeight="true" outlineLevel="0" collapsed="false">
      <c r="B15" s="408" t="n">
        <v>200</v>
      </c>
      <c r="C15" s="409" t="s">
        <v>143</v>
      </c>
      <c r="D15" s="410"/>
      <c r="E15" s="411"/>
      <c r="G15" s="384"/>
      <c r="H15" s="385" t="n">
        <f aca="false">SUMIF($S$8:$AP$9,$W$8,S15:AP15)</f>
        <v>0</v>
      </c>
      <c r="I15" s="385" t="n">
        <v>0</v>
      </c>
      <c r="J15" s="383" t="n">
        <v>0</v>
      </c>
      <c r="K15" s="386" t="n">
        <v>0</v>
      </c>
      <c r="L15" s="387"/>
      <c r="N15" s="412"/>
      <c r="O15" s="353"/>
      <c r="Q15" s="388" t="n">
        <f aca="true">SUMIF($S$8:$AP$8,$S$8,$S15:$AP15)-SUMIFS(OFFSET($S15,,,,MATCH($R$5,$S$7:$AP$7,0)),OFFSET($S$8,,,,MATCH($R$5,$S$7:$AP$7,0)),$S$8)+R15</f>
        <v>0</v>
      </c>
      <c r="R15" s="383" t="n">
        <f aca="true">SUMIFS(OFFSET($S15,,,,MATCH($R$5,$S$7:$AP$7,0)+1),OFFSET($S$8,,,,MATCH($R$5,$S$7:$AP$7,0)+1),$T$8)</f>
        <v>0</v>
      </c>
      <c r="S15" s="379"/>
      <c r="T15" s="380"/>
      <c r="U15" s="380"/>
      <c r="V15" s="380"/>
      <c r="W15" s="380"/>
      <c r="X15" s="380"/>
      <c r="Y15" s="380"/>
      <c r="Z15" s="380"/>
      <c r="AA15" s="380"/>
      <c r="AB15" s="380"/>
      <c r="AC15" s="380"/>
      <c r="AD15" s="380"/>
      <c r="AE15" s="380"/>
      <c r="AF15" s="380"/>
      <c r="AG15" s="380"/>
      <c r="AH15" s="380"/>
      <c r="AI15" s="380"/>
      <c r="AJ15" s="380"/>
      <c r="AK15" s="380"/>
      <c r="AL15" s="380"/>
      <c r="AM15" s="380"/>
      <c r="AN15" s="380"/>
      <c r="AO15" s="380"/>
      <c r="AP15" s="375"/>
    </row>
    <row r="16" customFormat="false" ht="18.75" hidden="false" customHeight="true" outlineLevel="0" collapsed="false">
      <c r="B16" s="381" t="n">
        <v>201</v>
      </c>
      <c r="C16" s="413" t="s">
        <v>144</v>
      </c>
      <c r="D16" s="414"/>
      <c r="E16" s="415"/>
      <c r="G16" s="384" t="n">
        <v>1540000</v>
      </c>
      <c r="H16" s="385" t="n">
        <f aca="false">SUMIF($S$8:$AP$9,$W$8,S16:AP16)</f>
        <v>0</v>
      </c>
      <c r="I16" s="385" t="n">
        <v>0</v>
      </c>
      <c r="J16" s="383" t="n">
        <v>0</v>
      </c>
      <c r="K16" s="386" t="n">
        <v>240261</v>
      </c>
      <c r="L16" s="387"/>
      <c r="N16" s="412"/>
      <c r="O16" s="353"/>
      <c r="Q16" s="388" t="n">
        <f aca="true">SUMIF($S$8:$AP$8,$S$8,$S16:$AP16)-SUMIFS(OFFSET($S16,,,,MATCH($R$5,$S$7:$AP$7,0)),OFFSET($S$8,,,,MATCH($R$5,$S$7:$AP$7,0)),$S$8)+R16</f>
        <v>0</v>
      </c>
      <c r="R16" s="383" t="n">
        <f aca="true">SUMIFS(OFFSET($S16,,,,MATCH($R$5,$S$7:$AP$7,0)+1),OFFSET($S$8,,,,MATCH($R$5,$S$7:$AP$7,0)+1),$T$8)</f>
        <v>0</v>
      </c>
      <c r="S16" s="379" t="n">
        <v>0</v>
      </c>
      <c r="T16" s="380"/>
      <c r="U16" s="380" t="n">
        <v>0</v>
      </c>
      <c r="V16" s="380"/>
      <c r="W16" s="380"/>
      <c r="X16" s="380"/>
      <c r="Y16" s="380"/>
      <c r="Z16" s="380"/>
      <c r="AA16" s="380"/>
      <c r="AB16" s="380"/>
      <c r="AC16" s="380"/>
      <c r="AD16" s="380"/>
      <c r="AE16" s="380"/>
      <c r="AF16" s="380" t="n">
        <v>165261</v>
      </c>
      <c r="AG16" s="380"/>
      <c r="AH16" s="380" t="n">
        <v>75000</v>
      </c>
      <c r="AI16" s="380" t="n">
        <v>0</v>
      </c>
      <c r="AJ16" s="380"/>
      <c r="AK16" s="380"/>
      <c r="AL16" s="380"/>
      <c r="AM16" s="380" t="n">
        <v>0</v>
      </c>
      <c r="AN16" s="380"/>
      <c r="AO16" s="380" t="n">
        <v>0</v>
      </c>
      <c r="AP16" s="375" t="n">
        <v>0</v>
      </c>
    </row>
    <row r="17" customFormat="false" ht="18.75" hidden="false" customHeight="true" outlineLevel="0" collapsed="false">
      <c r="B17" s="381" t="n">
        <v>202</v>
      </c>
      <c r="C17" s="413" t="s">
        <v>145</v>
      </c>
      <c r="D17" s="414"/>
      <c r="E17" s="415"/>
      <c r="F17" s="416"/>
      <c r="G17" s="384" t="n">
        <v>3803973</v>
      </c>
      <c r="H17" s="385" t="n">
        <f aca="false">SUMIF($S$8:$AP$9,$W$8,S17:AP17)</f>
        <v>1000000</v>
      </c>
      <c r="I17" s="385" t="n">
        <v>0</v>
      </c>
      <c r="J17" s="383" t="n">
        <v>0</v>
      </c>
      <c r="K17" s="386" t="n">
        <v>740000</v>
      </c>
      <c r="L17" s="387"/>
      <c r="N17" s="417"/>
      <c r="O17" s="353"/>
      <c r="Q17" s="388" t="n">
        <f aca="true">SUMIF($S$8:$AP$8,$S$8,$S17:$AP17)-SUMIFS(OFFSET($S17,,,,MATCH($R$5,$S$7:$AP$7,0)),OFFSET($S$8,,,,MATCH($R$5,$S$7:$AP$7,0)),$S$8)+R17</f>
        <v>0</v>
      </c>
      <c r="R17" s="383" t="n">
        <f aca="true">SUMIFS(OFFSET($S17,,,,MATCH($R$5,$S$7:$AP$7,0)+1),OFFSET($S$8,,,,MATCH($R$5,$S$7:$AP$7,0)+1),$T$8)</f>
        <v>0</v>
      </c>
      <c r="S17" s="389" t="n">
        <v>0</v>
      </c>
      <c r="T17" s="382" t="n">
        <v>0</v>
      </c>
      <c r="U17" s="382" t="n">
        <v>0</v>
      </c>
      <c r="V17" s="382"/>
      <c r="W17" s="382" t="n">
        <v>1000000</v>
      </c>
      <c r="X17" s="382"/>
      <c r="Y17" s="382"/>
      <c r="Z17" s="382"/>
      <c r="AA17" s="382"/>
      <c r="AB17" s="382"/>
      <c r="AC17" s="382"/>
      <c r="AD17" s="382"/>
      <c r="AE17" s="382"/>
      <c r="AF17" s="382"/>
      <c r="AG17" s="382"/>
      <c r="AH17" s="382" t="n">
        <v>740000</v>
      </c>
      <c r="AI17" s="382" t="n">
        <v>0</v>
      </c>
      <c r="AJ17" s="382"/>
      <c r="AK17" s="382"/>
      <c r="AL17" s="382"/>
      <c r="AM17" s="382"/>
      <c r="AN17" s="382"/>
      <c r="AO17" s="382" t="n">
        <v>0</v>
      </c>
      <c r="AP17" s="383" t="n">
        <v>0</v>
      </c>
    </row>
    <row r="18" customFormat="false" ht="18.75" hidden="false" customHeight="true" outlineLevel="0" collapsed="false">
      <c r="B18" s="381" t="n">
        <v>203</v>
      </c>
      <c r="C18" s="413" t="s">
        <v>146</v>
      </c>
      <c r="D18" s="414"/>
      <c r="E18" s="415"/>
      <c r="F18" s="416"/>
      <c r="G18" s="384"/>
      <c r="H18" s="385" t="n">
        <f aca="false">SUMIF($S$8:$AP$9,$W$8,S18:AP18)</f>
        <v>0</v>
      </c>
      <c r="I18" s="385" t="n">
        <v>0</v>
      </c>
      <c r="J18" s="383" t="n">
        <v>0</v>
      </c>
      <c r="K18" s="386" t="n">
        <v>0</v>
      </c>
      <c r="L18" s="387"/>
      <c r="N18" s="417"/>
      <c r="O18" s="353"/>
      <c r="Q18" s="388" t="n">
        <f aca="true">SUMIF($S$8:$AP$8,$S$8,$S18:$AP18)-SUMIFS(OFFSET($S18,,,,MATCH($R$5,$S$7:$AP$7,0)),OFFSET($S$8,,,,MATCH($R$5,$S$7:$AP$7,0)),$S$8)+R18</f>
        <v>0</v>
      </c>
      <c r="R18" s="383" t="n">
        <f aca="true">SUMIFS(OFFSET($S18,,,,MATCH($R$5,$S$7:$AP$7,0)+1),OFFSET($S$8,,,,MATCH($R$5,$S$7:$AP$7,0)+1),$T$8)</f>
        <v>0</v>
      </c>
      <c r="S18" s="389" t="n">
        <v>0</v>
      </c>
      <c r="T18" s="382" t="n">
        <v>0</v>
      </c>
      <c r="U18" s="382" t="n">
        <v>0</v>
      </c>
      <c r="V18" s="382"/>
      <c r="W18" s="382"/>
      <c r="X18" s="382"/>
      <c r="Y18" s="382"/>
      <c r="Z18" s="382"/>
      <c r="AA18" s="382"/>
      <c r="AB18" s="382"/>
      <c r="AC18" s="382"/>
      <c r="AD18" s="382"/>
      <c r="AE18" s="382"/>
      <c r="AF18" s="382"/>
      <c r="AG18" s="382"/>
      <c r="AH18" s="382"/>
      <c r="AI18" s="382"/>
      <c r="AJ18" s="382" t="n">
        <v>2560254</v>
      </c>
      <c r="AK18" s="382"/>
      <c r="AL18" s="382"/>
      <c r="AM18" s="382"/>
      <c r="AN18" s="382"/>
      <c r="AO18" s="382" t="n">
        <v>0</v>
      </c>
      <c r="AP18" s="383" t="n">
        <v>0</v>
      </c>
    </row>
    <row r="19" customFormat="false" ht="18.75" hidden="false" customHeight="true" outlineLevel="0" collapsed="false">
      <c r="B19" s="381" t="n">
        <v>204</v>
      </c>
      <c r="C19" s="413" t="s">
        <v>147</v>
      </c>
      <c r="D19" s="418"/>
      <c r="E19" s="415"/>
      <c r="F19" s="416"/>
      <c r="G19" s="384"/>
      <c r="H19" s="385" t="n">
        <f aca="false">SUMIF($S$8:$AP$9,$W$8,S19:AP19)</f>
        <v>0</v>
      </c>
      <c r="I19" s="385" t="n">
        <v>0</v>
      </c>
      <c r="J19" s="383" t="n">
        <v>0</v>
      </c>
      <c r="K19" s="386" t="n">
        <v>22600000</v>
      </c>
      <c r="L19" s="387"/>
      <c r="N19" s="417"/>
      <c r="O19" s="353"/>
      <c r="Q19" s="388" t="n">
        <f aca="true">SUMIF($S$8:$AP$8,$S$8,$S19:$AP19)-SUMIFS(OFFSET($S19,,,,MATCH($R$5,$S$7:$AP$7,0)),OFFSET($S$8,,,,MATCH($R$5,$S$7:$AP$7,0)),$S$8)+R19</f>
        <v>0</v>
      </c>
      <c r="R19" s="383" t="n">
        <f aca="true">SUMIFS(OFFSET($S19,,,,MATCH($R$5,$S$7:$AP$7,0)+1),OFFSET($S$8,,,,MATCH($R$5,$S$7:$AP$7,0)+1),$T$8)</f>
        <v>0</v>
      </c>
      <c r="S19" s="389" t="n">
        <v>0</v>
      </c>
      <c r="T19" s="382" t="n">
        <v>0</v>
      </c>
      <c r="U19" s="382" t="n">
        <v>0</v>
      </c>
      <c r="V19" s="382"/>
      <c r="W19" s="382"/>
      <c r="X19" s="382"/>
      <c r="Y19" s="382"/>
      <c r="Z19" s="382"/>
      <c r="AA19" s="382"/>
      <c r="AB19" s="382"/>
      <c r="AC19" s="382"/>
      <c r="AD19" s="382"/>
      <c r="AE19" s="382"/>
      <c r="AF19" s="382"/>
      <c r="AG19" s="382"/>
      <c r="AH19" s="382" t="n">
        <v>22600000</v>
      </c>
      <c r="AI19" s="382" t="n">
        <v>0</v>
      </c>
      <c r="AJ19" s="382"/>
      <c r="AK19" s="382"/>
      <c r="AL19" s="382"/>
      <c r="AM19" s="382"/>
      <c r="AN19" s="382"/>
      <c r="AO19" s="382" t="n">
        <v>0</v>
      </c>
      <c r="AP19" s="383" t="n">
        <v>0</v>
      </c>
    </row>
    <row r="20" customFormat="false" ht="16.5" hidden="false" customHeight="true" outlineLevel="0" collapsed="false">
      <c r="B20" s="381" t="n">
        <v>205</v>
      </c>
      <c r="C20" s="419" t="s">
        <v>148</v>
      </c>
      <c r="D20" s="420"/>
      <c r="E20" s="421"/>
      <c r="F20" s="416"/>
      <c r="G20" s="422" t="n">
        <v>18000</v>
      </c>
      <c r="H20" s="423" t="n">
        <f aca="false">SUMIF($S$8:$AP$9,$W$8,S20:AP20)</f>
        <v>0</v>
      </c>
      <c r="I20" s="423" t="n">
        <v>0</v>
      </c>
      <c r="J20" s="383" t="n">
        <v>0</v>
      </c>
      <c r="K20" s="424" t="n">
        <v>0</v>
      </c>
      <c r="L20" s="425"/>
      <c r="N20" s="417"/>
      <c r="O20" s="353"/>
      <c r="Q20" s="388" t="n">
        <f aca="true">SUMIF($S$8:$AP$8,$S$8,$S20:$AP20)-SUMIFS(OFFSET($S20,,,,MATCH($R$5,$S$7:$AP$7,0)),OFFSET($S$8,,,,MATCH($R$5,$S$7:$AP$7,0)),$S$8)+R20</f>
        <v>0</v>
      </c>
      <c r="R20" s="383" t="n">
        <f aca="true">SUMIFS(OFFSET($S20,,,,MATCH($R$5,$S$7:$AP$7,0)+1),OFFSET($S$8,,,,MATCH($R$5,$S$7:$AP$7,0)+1),$T$8)</f>
        <v>0</v>
      </c>
      <c r="S20" s="389" t="n">
        <v>0</v>
      </c>
      <c r="T20" s="382"/>
      <c r="U20" s="382" t="n">
        <v>0</v>
      </c>
      <c r="V20" s="382"/>
      <c r="W20" s="382"/>
      <c r="X20" s="382"/>
      <c r="Y20" s="382" t="n">
        <v>0</v>
      </c>
      <c r="Z20" s="382"/>
      <c r="AA20" s="382"/>
      <c r="AB20" s="382"/>
      <c r="AC20" s="382"/>
      <c r="AD20" s="382"/>
      <c r="AE20" s="382"/>
      <c r="AF20" s="382"/>
      <c r="AG20" s="382"/>
      <c r="AH20" s="382"/>
      <c r="AI20" s="382"/>
      <c r="AJ20" s="382"/>
      <c r="AK20" s="382"/>
      <c r="AL20" s="382"/>
      <c r="AM20" s="382"/>
      <c r="AN20" s="382"/>
      <c r="AO20" s="382" t="n">
        <v>0</v>
      </c>
      <c r="AP20" s="383" t="n">
        <v>0</v>
      </c>
    </row>
    <row r="21" customFormat="false" ht="18.75" hidden="false" customHeight="true" outlineLevel="0" collapsed="false">
      <c r="B21" s="381"/>
      <c r="C21" s="426" t="s">
        <v>149</v>
      </c>
      <c r="D21" s="427"/>
      <c r="E21" s="428"/>
      <c r="F21" s="416"/>
      <c r="G21" s="402" t="n">
        <f aca="false">SUM(G16:G19)</f>
        <v>5343973</v>
      </c>
      <c r="H21" s="403" t="n">
        <f aca="false">SUM(H16:H19)</f>
        <v>1000000</v>
      </c>
      <c r="I21" s="403" t="n">
        <v>0</v>
      </c>
      <c r="J21" s="404" t="n">
        <v>0</v>
      </c>
      <c r="K21" s="405" t="n">
        <v>23580261</v>
      </c>
      <c r="L21" s="406"/>
      <c r="N21" s="417"/>
      <c r="O21" s="353"/>
      <c r="Q21" s="407" t="n">
        <f aca="false">SUM(Q16:Q19)</f>
        <v>0</v>
      </c>
      <c r="R21" s="404" t="n">
        <f aca="false">SUM(R16:R19)</f>
        <v>0</v>
      </c>
      <c r="S21" s="402" t="n">
        <f aca="false">SUM(S16:S19)</f>
        <v>0</v>
      </c>
      <c r="T21" s="403" t="n">
        <f aca="false">SUM(T16:T19)</f>
        <v>0</v>
      </c>
      <c r="U21" s="403" t="n">
        <f aca="false">SUM(U16:U19)</f>
        <v>0</v>
      </c>
      <c r="V21" s="403" t="n">
        <f aca="false">SUM(V16:V19)</f>
        <v>0</v>
      </c>
      <c r="W21" s="403" t="n">
        <f aca="false">SUM(W16:W19)</f>
        <v>1000000</v>
      </c>
      <c r="X21" s="403" t="n">
        <f aca="false">SUM(X16:X19)</f>
        <v>0</v>
      </c>
      <c r="Y21" s="403" t="n">
        <f aca="false">SUM(Y16:Y19)</f>
        <v>0</v>
      </c>
      <c r="Z21" s="403" t="n">
        <f aca="false">SUM(Z16:Z19)</f>
        <v>0</v>
      </c>
      <c r="AA21" s="403" t="n">
        <f aca="false">SUM(AA16:AA19)</f>
        <v>0</v>
      </c>
      <c r="AB21" s="403" t="n">
        <f aca="false">SUM(AB16:AB19)</f>
        <v>0</v>
      </c>
      <c r="AC21" s="403" t="n">
        <f aca="false">SUM(AC16:AC19)</f>
        <v>0</v>
      </c>
      <c r="AD21" s="403" t="n">
        <f aca="false">SUM(AD16:AD19)</f>
        <v>0</v>
      </c>
      <c r="AE21" s="403" t="n">
        <f aca="false">SUM(AE16:AE19)</f>
        <v>0</v>
      </c>
      <c r="AF21" s="403" t="n">
        <f aca="false">SUM(AF16:AF19)</f>
        <v>165261</v>
      </c>
      <c r="AG21" s="403" t="n">
        <f aca="false">SUM(AG16:AG19)</f>
        <v>0</v>
      </c>
      <c r="AH21" s="403" t="n">
        <f aca="false">SUM(AH16:AH19)</f>
        <v>23415000</v>
      </c>
      <c r="AI21" s="403" t="n">
        <f aca="false">SUM(AI16:AI19)</f>
        <v>0</v>
      </c>
      <c r="AJ21" s="403" t="n">
        <f aca="false">SUM(AJ16:AJ19)</f>
        <v>2560254</v>
      </c>
      <c r="AK21" s="403" t="n">
        <f aca="false">SUM(AK16:AK19)</f>
        <v>0</v>
      </c>
      <c r="AL21" s="403" t="n">
        <f aca="false">SUM(AL16:AL19)</f>
        <v>0</v>
      </c>
      <c r="AM21" s="403" t="n">
        <f aca="false">SUM(AM16:AM19)</f>
        <v>0</v>
      </c>
      <c r="AN21" s="403" t="n">
        <f aca="false">SUM(AN16:AN19)</f>
        <v>0</v>
      </c>
      <c r="AO21" s="403" t="n">
        <f aca="false">SUM(AO16:AO19)</f>
        <v>0</v>
      </c>
      <c r="AP21" s="404" t="n">
        <f aca="false">SUM(AP16:AP19)</f>
        <v>0</v>
      </c>
    </row>
    <row r="22" customFormat="false" ht="18.75" hidden="false" customHeight="true" outlineLevel="0" collapsed="false">
      <c r="B22" s="408" t="n">
        <v>300</v>
      </c>
      <c r="C22" s="429" t="s">
        <v>150</v>
      </c>
      <c r="D22" s="429"/>
      <c r="E22" s="430"/>
      <c r="F22" s="416"/>
      <c r="G22" s="384"/>
      <c r="H22" s="385" t="n">
        <f aca="false">SUMIF($S$8:$AP$9,$W$8,S22:AP22)</f>
        <v>0</v>
      </c>
      <c r="I22" s="385" t="n">
        <v>0</v>
      </c>
      <c r="J22" s="383" t="n">
        <v>0</v>
      </c>
      <c r="K22" s="386" t="n">
        <v>0</v>
      </c>
      <c r="L22" s="431"/>
      <c r="N22" s="417"/>
      <c r="O22" s="353"/>
      <c r="Q22" s="388" t="n">
        <f aca="true">SUMIF($S$8:$AP$8,$S$8,$S22:$AP22)-SUMIFS(OFFSET($S22,,,,MATCH($R$5,$S$7:$AP$7,0)),OFFSET($S$8,,,,MATCH($R$5,$S$7:$AP$7,0)),$S$8)+R22</f>
        <v>0</v>
      </c>
      <c r="R22" s="383" t="n">
        <f aca="true">SUMIFS(OFFSET($S22,,,,MATCH($R$5,$S$7:$AP$7,0)+1),OFFSET($S$8,,,,MATCH($R$5,$S$7:$AP$7,0)+1),$T$8)</f>
        <v>0</v>
      </c>
      <c r="S22" s="389"/>
      <c r="T22" s="382"/>
      <c r="U22" s="382"/>
      <c r="V22" s="382"/>
      <c r="W22" s="382"/>
      <c r="X22" s="382"/>
      <c r="Y22" s="382"/>
      <c r="Z22" s="382"/>
      <c r="AA22" s="382"/>
      <c r="AB22" s="382"/>
      <c r="AC22" s="382"/>
      <c r="AD22" s="382"/>
      <c r="AE22" s="382"/>
      <c r="AF22" s="382"/>
      <c r="AG22" s="382"/>
      <c r="AH22" s="382"/>
      <c r="AI22" s="382"/>
      <c r="AJ22" s="382"/>
      <c r="AK22" s="382"/>
      <c r="AL22" s="382"/>
      <c r="AM22" s="382"/>
      <c r="AN22" s="382"/>
      <c r="AO22" s="382"/>
      <c r="AP22" s="383"/>
    </row>
    <row r="23" customFormat="false" ht="18.75" hidden="false" customHeight="true" outlineLevel="0" collapsed="false">
      <c r="B23" s="381" t="n">
        <v>301</v>
      </c>
      <c r="C23" s="432" t="s">
        <v>151</v>
      </c>
      <c r="D23" s="433"/>
      <c r="E23" s="434"/>
      <c r="F23" s="416"/>
      <c r="G23" s="384" t="n">
        <v>413847</v>
      </c>
      <c r="H23" s="385" t="n">
        <f aca="false">SUMIF($S$8:$AP$9,$W$8,S23:AP23)</f>
        <v>360000</v>
      </c>
      <c r="I23" s="385" t="s">
        <v>152</v>
      </c>
      <c r="J23" s="383" t="s">
        <v>152</v>
      </c>
      <c r="K23" s="386" t="s">
        <v>152</v>
      </c>
      <c r="L23" s="387"/>
      <c r="N23" s="417"/>
      <c r="O23" s="353"/>
      <c r="Q23" s="388" t="s">
        <v>152</v>
      </c>
      <c r="R23" s="383" t="n">
        <f aca="true">SUMIFS(OFFSET($S23,,,,MATCH($R$5,$S$7:$AP$7,0)+1),OFFSET($S$8,,,,MATCH($R$5,$S$7:$AP$7,0)+1),$T$8)</f>
        <v>141690</v>
      </c>
      <c r="S23" s="389" t="n">
        <v>30000</v>
      </c>
      <c r="T23" s="382" t="n">
        <v>141690</v>
      </c>
      <c r="U23" s="382" t="n">
        <v>30000</v>
      </c>
      <c r="V23" s="382"/>
      <c r="W23" s="382" t="n">
        <v>30000</v>
      </c>
      <c r="X23" s="382"/>
      <c r="Y23" s="382" t="n">
        <v>30000</v>
      </c>
      <c r="Z23" s="382"/>
      <c r="AA23" s="382" t="n">
        <v>30000</v>
      </c>
      <c r="AB23" s="382"/>
      <c r="AC23" s="382" t="n">
        <v>30000</v>
      </c>
      <c r="AD23" s="382"/>
      <c r="AE23" s="382" t="n">
        <v>30000</v>
      </c>
      <c r="AF23" s="382" t="n">
        <v>13087</v>
      </c>
      <c r="AG23" s="382" t="n">
        <v>30000</v>
      </c>
      <c r="AH23" s="382"/>
      <c r="AI23" s="382" t="n">
        <v>30000</v>
      </c>
      <c r="AJ23" s="382" t="n">
        <v>14900</v>
      </c>
      <c r="AK23" s="382" t="n">
        <v>30000</v>
      </c>
      <c r="AL23" s="382"/>
      <c r="AM23" s="382" t="n">
        <v>30000</v>
      </c>
      <c r="AN23" s="382"/>
      <c r="AO23" s="382" t="n">
        <v>30000</v>
      </c>
      <c r="AP23" s="383"/>
    </row>
    <row r="24" customFormat="false" ht="18.75" hidden="false" customHeight="true" outlineLevel="0" collapsed="false">
      <c r="B24" s="381" t="n">
        <v>302</v>
      </c>
      <c r="C24" s="413" t="s">
        <v>153</v>
      </c>
      <c r="D24" s="414"/>
      <c r="E24" s="415"/>
      <c r="F24" s="416"/>
      <c r="G24" s="384" t="n">
        <v>142454</v>
      </c>
      <c r="H24" s="385" t="n">
        <f aca="false">SUMIF($S$8:$AP$9,$W$8,S24:AP24)</f>
        <v>120000</v>
      </c>
      <c r="I24" s="385" t="n">
        <v>127033</v>
      </c>
      <c r="J24" s="383" t="n">
        <v>119833</v>
      </c>
      <c r="K24" s="386" t="n">
        <v>100633</v>
      </c>
      <c r="L24" s="387"/>
      <c r="N24" s="417"/>
      <c r="O24" s="353"/>
      <c r="Q24" s="388" t="n">
        <f aca="true">SUMIF($S$8:$AP$8,$S$8,$S24:$AP24)-SUMIFS(OFFSET($S24,,,,MATCH($R$5,$S$7:$AP$7,0)),OFFSET($S$8,,,,MATCH($R$5,$S$7:$AP$7,0)),$S$8)+R24</f>
        <v>119833</v>
      </c>
      <c r="R24" s="383" t="n">
        <f aca="true">SUMIFS(OFFSET($S24,,,,MATCH($R$5,$S$7:$AP$7,0)+1),OFFSET($S$8,,,,MATCH($R$5,$S$7:$AP$7,0)+1),$T$8)</f>
        <v>59833</v>
      </c>
      <c r="S24" s="389" t="n">
        <v>10000</v>
      </c>
      <c r="T24" s="382" t="n">
        <v>12203</v>
      </c>
      <c r="U24" s="382" t="n">
        <v>10000</v>
      </c>
      <c r="V24" s="382" t="n">
        <v>10169</v>
      </c>
      <c r="W24" s="382" t="n">
        <v>10000</v>
      </c>
      <c r="X24" s="382" t="n">
        <v>14661</v>
      </c>
      <c r="Y24" s="382" t="n">
        <v>10000</v>
      </c>
      <c r="Z24" s="382" t="n">
        <v>12000</v>
      </c>
      <c r="AA24" s="382" t="n">
        <v>10000</v>
      </c>
      <c r="AB24" s="382"/>
      <c r="AC24" s="382" t="n">
        <v>10000</v>
      </c>
      <c r="AD24" s="382" t="n">
        <v>10800</v>
      </c>
      <c r="AE24" s="382" t="n">
        <v>10000</v>
      </c>
      <c r="AF24" s="382"/>
      <c r="AG24" s="382" t="n">
        <v>10000</v>
      </c>
      <c r="AH24" s="382" t="n">
        <v>10800</v>
      </c>
      <c r="AI24" s="382" t="n">
        <v>10000</v>
      </c>
      <c r="AJ24" s="382"/>
      <c r="AK24" s="382" t="n">
        <v>10000</v>
      </c>
      <c r="AL24" s="382"/>
      <c r="AM24" s="382" t="n">
        <v>10000</v>
      </c>
      <c r="AN24" s="382"/>
      <c r="AO24" s="382" t="n">
        <v>10000</v>
      </c>
      <c r="AP24" s="383"/>
    </row>
    <row r="25" customFormat="false" ht="18.75" hidden="false" customHeight="true" outlineLevel="0" collapsed="false">
      <c r="B25" s="381" t="n">
        <v>303</v>
      </c>
      <c r="C25" s="435" t="s">
        <v>154</v>
      </c>
      <c r="D25" s="436"/>
      <c r="E25" s="437"/>
      <c r="F25" s="438"/>
      <c r="G25" s="384" t="n">
        <v>70492</v>
      </c>
      <c r="H25" s="385" t="n">
        <f aca="false">SUMIF($S$8:$AP$9,$W$8,S25:AP25)</f>
        <v>180000</v>
      </c>
      <c r="I25" s="385" t="n">
        <v>191799</v>
      </c>
      <c r="J25" s="383" t="n">
        <v>201449</v>
      </c>
      <c r="K25" s="386" t="n">
        <v>180949</v>
      </c>
      <c r="L25" s="387"/>
      <c r="N25" s="417"/>
      <c r="O25" s="353"/>
      <c r="Q25" s="388" t="n">
        <f aca="true">SUMIF($S$8:$AP$8,$S$8,$S25:$AP25)-SUMIFS(OFFSET($S25,,,,MATCH($R$5,$S$7:$AP$7,0)),OFFSET($S$8,,,,MATCH($R$5,$S$7:$AP$7,0)),$S$8)+R25</f>
        <v>201449</v>
      </c>
      <c r="R25" s="383" t="n">
        <f aca="true">SUMIFS(OFFSET($S25,,,,MATCH($R$5,$S$7:$AP$7,0)+1),OFFSET($S$8,,,,MATCH($R$5,$S$7:$AP$7,0)+1),$T$8)</f>
        <v>111449</v>
      </c>
      <c r="S25" s="389" t="n">
        <v>15000</v>
      </c>
      <c r="T25" s="382" t="n">
        <v>8690</v>
      </c>
      <c r="U25" s="382" t="n">
        <v>15000</v>
      </c>
      <c r="V25" s="382" t="n">
        <v>24381</v>
      </c>
      <c r="W25" s="382" t="n">
        <v>15000</v>
      </c>
      <c r="X25" s="382" t="n">
        <v>23728</v>
      </c>
      <c r="Y25" s="382" t="n">
        <v>15000</v>
      </c>
      <c r="Z25" s="382" t="n">
        <v>17750</v>
      </c>
      <c r="AA25" s="382" t="n">
        <v>15000</v>
      </c>
      <c r="AB25" s="382" t="n">
        <v>21150</v>
      </c>
      <c r="AC25" s="382" t="n">
        <v>15000</v>
      </c>
      <c r="AD25" s="382" t="n">
        <v>15750</v>
      </c>
      <c r="AE25" s="382" t="n">
        <v>15000</v>
      </c>
      <c r="AF25" s="382" t="n">
        <v>12250</v>
      </c>
      <c r="AG25" s="382" t="n">
        <v>15000</v>
      </c>
      <c r="AH25" s="382" t="n">
        <v>12250</v>
      </c>
      <c r="AI25" s="382" t="n">
        <v>15000</v>
      </c>
      <c r="AJ25" s="382" t="n">
        <v>12250</v>
      </c>
      <c r="AK25" s="382" t="n">
        <v>15000</v>
      </c>
      <c r="AL25" s="382"/>
      <c r="AM25" s="382" t="n">
        <v>15000</v>
      </c>
      <c r="AN25" s="382"/>
      <c r="AO25" s="382" t="n">
        <v>15000</v>
      </c>
      <c r="AP25" s="383"/>
    </row>
    <row r="26" customFormat="false" ht="18.75" hidden="false" customHeight="true" outlineLevel="0" collapsed="false">
      <c r="B26" s="381" t="n">
        <v>304</v>
      </c>
      <c r="C26" s="435" t="s">
        <v>155</v>
      </c>
      <c r="D26" s="439"/>
      <c r="E26" s="437"/>
      <c r="F26" s="438"/>
      <c r="G26" s="384" t="n">
        <v>7903013</v>
      </c>
      <c r="H26" s="385" t="n">
        <f aca="false">SUMIF($S$8:$AP$9,$W$8,S26:AP26)</f>
        <v>12000000</v>
      </c>
      <c r="I26" s="385" t="n">
        <v>11130648</v>
      </c>
      <c r="J26" s="383" t="n">
        <v>9834829</v>
      </c>
      <c r="K26" s="386" t="n">
        <v>7899990</v>
      </c>
      <c r="L26" s="387"/>
      <c r="N26" s="417"/>
      <c r="O26" s="353"/>
      <c r="Q26" s="388" t="n">
        <f aca="true">SUMIF($S$8:$AP$8,$S$8,$S26:$AP26)-SUMIFS(OFFSET($S26,,,,MATCH($R$5,$S$7:$AP$7,0)),OFFSET($S$8,,,,MATCH($R$5,$S$7:$AP$7,0)),$S$8)+R26</f>
        <v>9834829</v>
      </c>
      <c r="R26" s="383" t="n">
        <f aca="true">SUMIFS(OFFSET($S26,,,,MATCH($R$5,$S$7:$AP$7,0)+1),OFFSET($S$8,,,,MATCH($R$5,$S$7:$AP$7,0)+1),$T$8)</f>
        <v>3834829</v>
      </c>
      <c r="S26" s="389" t="n">
        <v>1000000</v>
      </c>
      <c r="T26" s="382" t="n">
        <v>852253</v>
      </c>
      <c r="U26" s="382" t="n">
        <v>1000000</v>
      </c>
      <c r="V26" s="382" t="n">
        <v>639139</v>
      </c>
      <c r="W26" s="382" t="n">
        <v>1000000</v>
      </c>
      <c r="X26" s="382" t="n">
        <v>639256</v>
      </c>
      <c r="Y26" s="382" t="n">
        <v>1000000</v>
      </c>
      <c r="Z26" s="382" t="n">
        <v>639020</v>
      </c>
      <c r="AA26" s="382" t="n">
        <v>1000000</v>
      </c>
      <c r="AB26" s="382" t="n">
        <v>639138</v>
      </c>
      <c r="AC26" s="382" t="n">
        <v>1000000</v>
      </c>
      <c r="AD26" s="382" t="n">
        <v>426023</v>
      </c>
      <c r="AE26" s="382" t="n">
        <v>1000000</v>
      </c>
      <c r="AF26" s="382" t="n">
        <v>426023</v>
      </c>
      <c r="AG26" s="382" t="n">
        <v>1000000</v>
      </c>
      <c r="AH26" s="382" t="n">
        <v>639138</v>
      </c>
      <c r="AI26" s="382" t="n">
        <v>1000000</v>
      </c>
      <c r="AJ26" s="382" t="n">
        <v>383391</v>
      </c>
      <c r="AK26" s="382" t="n">
        <v>1000000</v>
      </c>
      <c r="AL26" s="382"/>
      <c r="AM26" s="382" t="n">
        <v>1000000</v>
      </c>
      <c r="AN26" s="382"/>
      <c r="AO26" s="382" t="n">
        <v>1000000</v>
      </c>
      <c r="AP26" s="383"/>
    </row>
    <row r="27" customFormat="false" ht="18.75" hidden="false" customHeight="true" outlineLevel="0" collapsed="false">
      <c r="B27" s="381" t="n">
        <v>305</v>
      </c>
      <c r="C27" s="435" t="s">
        <v>156</v>
      </c>
      <c r="D27" s="439"/>
      <c r="E27" s="437"/>
      <c r="F27" s="438"/>
      <c r="G27" s="384" t="n">
        <v>813552</v>
      </c>
      <c r="H27" s="385" t="n">
        <f aca="false">SUMIF($S$8:$AP$9,$W$8,S27:AP27)</f>
        <v>960000</v>
      </c>
      <c r="I27" s="385" t="n">
        <v>720000</v>
      </c>
      <c r="J27" s="383" t="n">
        <v>1440000</v>
      </c>
      <c r="K27" s="386" t="n">
        <v>1200000</v>
      </c>
      <c r="L27" s="387"/>
      <c r="N27" s="417"/>
      <c r="O27" s="353"/>
      <c r="Q27" s="388" t="n">
        <f aca="true">SUMIF($S$8:$AP$8,$S$8,$S27:$AP27)-SUMIFS(OFFSET($S27,,,,MATCH($R$5,$S$7:$AP$7,0)),OFFSET($S$8,,,,MATCH($R$5,$S$7:$AP$7,0)),$S$8)+R27</f>
        <v>1440000</v>
      </c>
      <c r="R27" s="383" t="n">
        <f aca="true">SUMIFS(OFFSET($S27,,,,MATCH($R$5,$S$7:$AP$7,0)+1),OFFSET($S$8,,,,MATCH($R$5,$S$7:$AP$7,0)+1),$T$8)</f>
        <v>960000</v>
      </c>
      <c r="S27" s="389" t="n">
        <v>80000</v>
      </c>
      <c r="T27" s="382"/>
      <c r="U27" s="382" t="n">
        <v>80000</v>
      </c>
      <c r="V27" s="382"/>
      <c r="W27" s="382" t="n">
        <v>80000</v>
      </c>
      <c r="X27" s="382"/>
      <c r="Y27" s="382" t="n">
        <v>80000</v>
      </c>
      <c r="Z27" s="382" t="n">
        <v>960000</v>
      </c>
      <c r="AA27" s="382" t="n">
        <v>80000</v>
      </c>
      <c r="AB27" s="382"/>
      <c r="AC27" s="382" t="n">
        <v>80000</v>
      </c>
      <c r="AD27" s="382"/>
      <c r="AE27" s="382" t="n">
        <v>80000</v>
      </c>
      <c r="AF27" s="382"/>
      <c r="AG27" s="382" t="n">
        <v>80000</v>
      </c>
      <c r="AH27" s="382"/>
      <c r="AI27" s="382" t="n">
        <v>80000</v>
      </c>
      <c r="AJ27" s="382"/>
      <c r="AK27" s="382" t="n">
        <v>80000</v>
      </c>
      <c r="AL27" s="382"/>
      <c r="AM27" s="382" t="n">
        <v>80000</v>
      </c>
      <c r="AN27" s="382"/>
      <c r="AO27" s="382" t="n">
        <v>80000</v>
      </c>
      <c r="AP27" s="383"/>
    </row>
    <row r="28" customFormat="false" ht="18.75" hidden="false" customHeight="true" outlineLevel="0" collapsed="false">
      <c r="B28" s="381" t="n">
        <v>306</v>
      </c>
      <c r="C28" s="435" t="s">
        <v>157</v>
      </c>
      <c r="D28" s="439"/>
      <c r="E28" s="437"/>
      <c r="F28" s="438"/>
      <c r="G28" s="384" t="n">
        <v>4132026</v>
      </c>
      <c r="H28" s="385" t="n">
        <f aca="false">SUMIF($S$8:$AP$9,$W$8,S28:AP28)</f>
        <v>3000000</v>
      </c>
      <c r="I28" s="385" t="n">
        <v>3509687</v>
      </c>
      <c r="J28" s="383" t="n">
        <v>4296805</v>
      </c>
      <c r="K28" s="386" t="n">
        <v>4704907</v>
      </c>
      <c r="L28" s="387"/>
      <c r="N28" s="417"/>
      <c r="O28" s="353"/>
      <c r="Q28" s="388" t="n">
        <f aca="true">SUMIF($S$8:$AP$8,$S$8,$S28:$AP28)-SUMIFS(OFFSET($S28,,,,MATCH($R$5,$S$7:$AP$7,0)),OFFSET($S$8,,,,MATCH($R$5,$S$7:$AP$7,0)),$S$8)+R28</f>
        <v>4296805</v>
      </c>
      <c r="R28" s="383" t="n">
        <f aca="true">SUMIFS(OFFSET($S28,,,,MATCH($R$5,$S$7:$AP$7,0)+1),OFFSET($S$8,,,,MATCH($R$5,$S$7:$AP$7,0)+1),$T$8)</f>
        <v>2796805</v>
      </c>
      <c r="S28" s="389" t="n">
        <v>250000</v>
      </c>
      <c r="T28" s="382" t="n">
        <v>253725</v>
      </c>
      <c r="U28" s="382" t="n">
        <v>250000</v>
      </c>
      <c r="V28" s="382" t="n">
        <v>479622</v>
      </c>
      <c r="W28" s="382" t="n">
        <v>250000</v>
      </c>
      <c r="X28" s="382" t="n">
        <v>526340</v>
      </c>
      <c r="Y28" s="382" t="n">
        <v>250000</v>
      </c>
      <c r="Z28" s="382" t="n">
        <v>143642</v>
      </c>
      <c r="AA28" s="382" t="n">
        <v>250000</v>
      </c>
      <c r="AB28" s="382" t="n">
        <v>274500</v>
      </c>
      <c r="AC28" s="382" t="n">
        <v>250000</v>
      </c>
      <c r="AD28" s="382" t="n">
        <v>1118976</v>
      </c>
      <c r="AE28" s="382" t="n">
        <v>250000</v>
      </c>
      <c r="AF28" s="382" t="n">
        <v>672375</v>
      </c>
      <c r="AG28" s="382" t="n">
        <v>250000</v>
      </c>
      <c r="AH28" s="382" t="n">
        <v>485727</v>
      </c>
      <c r="AI28" s="382" t="n">
        <v>250000</v>
      </c>
      <c r="AJ28" s="382" t="n">
        <v>220000</v>
      </c>
      <c r="AK28" s="382" t="n">
        <v>250000</v>
      </c>
      <c r="AL28" s="382"/>
      <c r="AM28" s="382" t="n">
        <v>250000</v>
      </c>
      <c r="AN28" s="382"/>
      <c r="AO28" s="382" t="n">
        <v>250000</v>
      </c>
      <c r="AP28" s="383"/>
    </row>
    <row r="29" customFormat="false" ht="18.75" hidden="false" customHeight="true" outlineLevel="0" collapsed="false">
      <c r="B29" s="381" t="n">
        <v>307</v>
      </c>
      <c r="C29" s="435" t="s">
        <v>158</v>
      </c>
      <c r="D29" s="439"/>
      <c r="E29" s="437"/>
      <c r="F29" s="438"/>
      <c r="G29" s="384" t="n">
        <v>227155</v>
      </c>
      <c r="H29" s="385" t="n">
        <f aca="false">SUMIF($S$8:$AP$9,$W$8,S29:AP29)</f>
        <v>600000</v>
      </c>
      <c r="I29" s="385" t="s">
        <v>159</v>
      </c>
      <c r="J29" s="383" t="s">
        <v>159</v>
      </c>
      <c r="K29" s="386" t="s">
        <v>159</v>
      </c>
      <c r="L29" s="387"/>
      <c r="N29" s="417"/>
      <c r="O29" s="353"/>
      <c r="Q29" s="388" t="s">
        <v>159</v>
      </c>
      <c r="R29" s="383" t="n">
        <f aca="true">SUMIFS(OFFSET($S29,,,,MATCH($R$5,$S$7:$AP$7,0)+1),OFFSET($S$8,,,,MATCH($R$5,$S$7:$AP$7,0)+1),$T$8)</f>
        <v>245671</v>
      </c>
      <c r="S29" s="389" t="n">
        <v>50000</v>
      </c>
      <c r="T29" s="382"/>
      <c r="U29" s="382" t="n">
        <v>50000</v>
      </c>
      <c r="V29" s="382" t="n">
        <v>63863</v>
      </c>
      <c r="W29" s="382" t="n">
        <v>50000</v>
      </c>
      <c r="X29" s="382"/>
      <c r="Y29" s="382" t="n">
        <v>50000</v>
      </c>
      <c r="Z29" s="382" t="n">
        <v>125000</v>
      </c>
      <c r="AA29" s="382" t="n">
        <v>50000</v>
      </c>
      <c r="AB29" s="382"/>
      <c r="AC29" s="382" t="n">
        <v>50000</v>
      </c>
      <c r="AD29" s="382" t="n">
        <v>56808</v>
      </c>
      <c r="AE29" s="382" t="n">
        <v>50000</v>
      </c>
      <c r="AF29" s="382" t="n">
        <v>99485</v>
      </c>
      <c r="AG29" s="382" t="n">
        <v>50000</v>
      </c>
      <c r="AH29" s="382" t="n">
        <v>71370</v>
      </c>
      <c r="AI29" s="382" t="n">
        <v>50000</v>
      </c>
      <c r="AJ29" s="382" t="n">
        <v>2625</v>
      </c>
      <c r="AK29" s="382" t="n">
        <v>50000</v>
      </c>
      <c r="AL29" s="382"/>
      <c r="AM29" s="382" t="n">
        <v>50000</v>
      </c>
      <c r="AN29" s="382"/>
      <c r="AO29" s="382" t="n">
        <v>50000</v>
      </c>
      <c r="AP29" s="383"/>
    </row>
    <row r="30" customFormat="false" ht="18.75" hidden="false" customHeight="true" outlineLevel="0" collapsed="false">
      <c r="B30" s="381" t="n">
        <v>308</v>
      </c>
      <c r="C30" s="440" t="s">
        <v>160</v>
      </c>
      <c r="D30" s="441"/>
      <c r="E30" s="442"/>
      <c r="F30" s="443"/>
      <c r="G30" s="384" t="n">
        <v>412698</v>
      </c>
      <c r="H30" s="385" t="n">
        <f aca="false">SUMIF($S$8:$AP$9,$W$8,S30:AP30)</f>
        <v>600000</v>
      </c>
      <c r="I30" s="385" t="n">
        <v>610000</v>
      </c>
      <c r="J30" s="383" t="n">
        <v>540005</v>
      </c>
      <c r="K30" s="386" t="n">
        <v>430005</v>
      </c>
      <c r="L30" s="387"/>
      <c r="N30" s="417"/>
      <c r="O30" s="353"/>
      <c r="Q30" s="388" t="n">
        <f aca="true">SUMIF($S$8:$AP$8,$S$8,$S30:$AP30)-SUMIFS(OFFSET($S30,,,,MATCH($R$5,$S$7:$AP$7,0)),OFFSET($S$8,,,,MATCH($R$5,$S$7:$AP$7,0)),$S$8)+R30</f>
        <v>540005</v>
      </c>
      <c r="R30" s="383" t="n">
        <f aca="true">SUMIFS(OFFSET($S30,,,,MATCH($R$5,$S$7:$AP$7,0)+1),OFFSET($S$8,,,,MATCH($R$5,$S$7:$AP$7,0)+1),$T$8)</f>
        <v>240005</v>
      </c>
      <c r="S30" s="389" t="n">
        <v>50000</v>
      </c>
      <c r="T30" s="382" t="n">
        <v>80000</v>
      </c>
      <c r="U30" s="382" t="n">
        <v>50000</v>
      </c>
      <c r="V30" s="382" t="n">
        <v>40000</v>
      </c>
      <c r="W30" s="382" t="n">
        <v>50000</v>
      </c>
      <c r="X30" s="382" t="n">
        <v>40000</v>
      </c>
      <c r="Y30" s="382" t="n">
        <v>50000</v>
      </c>
      <c r="Z30" s="382" t="n">
        <v>40002</v>
      </c>
      <c r="AA30" s="382" t="n">
        <v>50000</v>
      </c>
      <c r="AB30" s="382" t="n">
        <v>40003</v>
      </c>
      <c r="AC30" s="382" t="n">
        <v>50000</v>
      </c>
      <c r="AD30" s="382"/>
      <c r="AE30" s="382" t="n">
        <v>50000</v>
      </c>
      <c r="AF30" s="382"/>
      <c r="AG30" s="382" t="n">
        <v>50000</v>
      </c>
      <c r="AH30" s="382" t="n">
        <v>40000</v>
      </c>
      <c r="AI30" s="382" t="n">
        <v>50000</v>
      </c>
      <c r="AJ30" s="382"/>
      <c r="AK30" s="382" t="n">
        <v>50000</v>
      </c>
      <c r="AL30" s="382"/>
      <c r="AM30" s="382" t="n">
        <v>50000</v>
      </c>
      <c r="AN30" s="382"/>
      <c r="AO30" s="382" t="n">
        <v>50000</v>
      </c>
      <c r="AP30" s="383"/>
    </row>
    <row r="31" customFormat="false" ht="18.75" hidden="false" customHeight="true" outlineLevel="0" collapsed="false">
      <c r="B31" s="381" t="n">
        <v>309</v>
      </c>
      <c r="C31" s="435" t="s">
        <v>161</v>
      </c>
      <c r="D31" s="439"/>
      <c r="E31" s="437"/>
      <c r="F31" s="438"/>
      <c r="G31" s="384" t="n">
        <v>3590221</v>
      </c>
      <c r="H31" s="385" t="n">
        <f aca="false">SUMIF($S$8:$AP$9,$W$8,S31:AP31)</f>
        <v>2000000</v>
      </c>
      <c r="I31" s="385" t="n">
        <v>1958758</v>
      </c>
      <c r="J31" s="383" t="n">
        <v>1792408</v>
      </c>
      <c r="K31" s="386" t="n">
        <v>1455288</v>
      </c>
      <c r="L31" s="387"/>
      <c r="N31" s="417"/>
      <c r="O31" s="353"/>
      <c r="Q31" s="388" t="n">
        <f aca="true">SUMIF($S$8:$AP$8,$S$8,$S31:$AP31)-SUMIFS(OFFSET($S31,,,,MATCH($R$5,$S$7:$AP$7,0)),OFFSET($S$8,,,,MATCH($R$5,$S$7:$AP$7,0)),$S$8)+R31</f>
        <v>1792408</v>
      </c>
      <c r="R31" s="383" t="n">
        <f aca="true">SUMIFS(OFFSET($S31,,,,MATCH($R$5,$S$7:$AP$7,0)+1),OFFSET($S$8,,,,MATCH($R$5,$S$7:$AP$7,0)+1),$T$8)</f>
        <v>782408</v>
      </c>
      <c r="S31" s="389" t="n">
        <v>165000</v>
      </c>
      <c r="T31" s="382" t="n">
        <v>137658</v>
      </c>
      <c r="U31" s="382" t="n">
        <v>165000</v>
      </c>
      <c r="V31" s="382" t="n">
        <v>180000</v>
      </c>
      <c r="W31" s="382" t="n">
        <v>165000</v>
      </c>
      <c r="X31" s="382" t="n">
        <v>136100</v>
      </c>
      <c r="Y31" s="382" t="n">
        <v>165000</v>
      </c>
      <c r="Z31" s="382" t="n">
        <v>198640</v>
      </c>
      <c r="AA31" s="382" t="n">
        <v>165000</v>
      </c>
      <c r="AB31" s="382" t="n">
        <v>100000</v>
      </c>
      <c r="AC31" s="382" t="n">
        <v>165000</v>
      </c>
      <c r="AD31" s="382" t="n">
        <v>30010</v>
      </c>
      <c r="AE31" s="382" t="n">
        <v>165000</v>
      </c>
      <c r="AF31" s="382"/>
      <c r="AG31" s="382" t="n">
        <v>165000</v>
      </c>
      <c r="AH31" s="382" t="n">
        <v>157880</v>
      </c>
      <c r="AI31" s="382" t="n">
        <v>165000</v>
      </c>
      <c r="AJ31" s="382" t="n">
        <f aca="false">113745+50000</f>
        <v>163745</v>
      </c>
      <c r="AK31" s="382" t="n">
        <v>165000</v>
      </c>
      <c r="AL31" s="382"/>
      <c r="AM31" s="382" t="n">
        <v>165000</v>
      </c>
      <c r="AN31" s="382"/>
      <c r="AO31" s="382" t="n">
        <v>185000</v>
      </c>
      <c r="AP31" s="383"/>
    </row>
    <row r="32" customFormat="false" ht="18.75" hidden="false" customHeight="true" outlineLevel="0" collapsed="false">
      <c r="B32" s="381" t="n">
        <v>310</v>
      </c>
      <c r="C32" s="435" t="s">
        <v>162</v>
      </c>
      <c r="D32" s="439"/>
      <c r="E32" s="437"/>
      <c r="F32" s="438"/>
      <c r="G32" s="384" t="n">
        <v>171063</v>
      </c>
      <c r="H32" s="385" t="n">
        <f aca="false">SUMIF($S$8:$AP$9,$W$8,S32:AP32)</f>
        <v>0</v>
      </c>
      <c r="I32" s="385" t="n">
        <v>16619</v>
      </c>
      <c r="J32" s="383" t="n">
        <v>16619</v>
      </c>
      <c r="K32" s="386" t="n">
        <v>16619</v>
      </c>
      <c r="L32" s="387"/>
      <c r="N32" s="417"/>
      <c r="O32" s="353"/>
      <c r="Q32" s="388" t="n">
        <f aca="true">SUMIF($S$8:$AP$8,$S$8,$S32:$AP32)-SUMIFS(OFFSET($S32,,,,MATCH($R$5,$S$7:$AP$7,0)),OFFSET($S$8,,,,MATCH($R$5,$S$7:$AP$7,0)),$S$8)+R32</f>
        <v>16619</v>
      </c>
      <c r="R32" s="383" t="n">
        <f aca="true">SUMIFS(OFFSET($S32,,,,MATCH($R$5,$S$7:$AP$7,0)+1),OFFSET($S$8,,,,MATCH($R$5,$S$7:$AP$7,0)+1),$T$8)</f>
        <v>16619</v>
      </c>
      <c r="S32" s="389"/>
      <c r="T32" s="382" t="n">
        <v>13215</v>
      </c>
      <c r="U32" s="382"/>
      <c r="V32" s="382" t="n">
        <v>3404</v>
      </c>
      <c r="W32" s="382"/>
      <c r="X32" s="382"/>
      <c r="Y32" s="382"/>
      <c r="Z32" s="382"/>
      <c r="AA32" s="382"/>
      <c r="AB32" s="382"/>
      <c r="AC32" s="382"/>
      <c r="AD32" s="382"/>
      <c r="AE32" s="382"/>
      <c r="AF32" s="382"/>
      <c r="AG32" s="382"/>
      <c r="AH32" s="382"/>
      <c r="AI32" s="382"/>
      <c r="AJ32" s="382"/>
      <c r="AK32" s="382"/>
      <c r="AL32" s="382"/>
      <c r="AM32" s="382"/>
      <c r="AN32" s="382"/>
      <c r="AO32" s="382"/>
      <c r="AP32" s="383"/>
    </row>
    <row r="33" customFormat="false" ht="18.75" hidden="false" customHeight="true" outlineLevel="0" collapsed="false">
      <c r="B33" s="381" t="n">
        <v>311</v>
      </c>
      <c r="C33" s="435" t="s">
        <v>163</v>
      </c>
      <c r="D33" s="439"/>
      <c r="E33" s="437"/>
      <c r="F33" s="438"/>
      <c r="G33" s="384" t="n">
        <v>1783438</v>
      </c>
      <c r="H33" s="385" t="n">
        <f aca="false">SUMIF($S$8:$AP$9,$W$8,S33:AP33)</f>
        <v>1800000</v>
      </c>
      <c r="I33" s="385" t="n">
        <v>2544030</v>
      </c>
      <c r="J33" s="383" t="n">
        <v>2279090</v>
      </c>
      <c r="K33" s="386" t="n">
        <v>2216418</v>
      </c>
      <c r="L33" s="387"/>
      <c r="N33" s="417"/>
      <c r="O33" s="353"/>
      <c r="Q33" s="388" t="n">
        <f aca="true">SUMIF($S$8:$AP$8,$S$8,$S33:$AP33)-SUMIFS(OFFSET($S33,,,,MATCH($R$5,$S$7:$AP$7,0)),OFFSET($S$8,,,,MATCH($R$5,$S$7:$AP$7,0)),$S$8)+R33</f>
        <v>2279090</v>
      </c>
      <c r="R33" s="383" t="n">
        <f aca="true">SUMIFS(OFFSET($S33,,,,MATCH($R$5,$S$7:$AP$7,0)+1),OFFSET($S$8,,,,MATCH($R$5,$S$7:$AP$7,0)+1),$T$8)</f>
        <v>1379090</v>
      </c>
      <c r="S33" s="389" t="n">
        <v>150000</v>
      </c>
      <c r="T33" s="382" t="n">
        <v>96000</v>
      </c>
      <c r="U33" s="382" t="n">
        <v>150000</v>
      </c>
      <c r="V33" s="382" t="n">
        <v>81581</v>
      </c>
      <c r="W33" s="382" t="n">
        <v>150000</v>
      </c>
      <c r="X33" s="382" t="n">
        <v>1016449</v>
      </c>
      <c r="Y33" s="382" t="n">
        <v>150000</v>
      </c>
      <c r="Z33" s="382"/>
      <c r="AA33" s="382" t="n">
        <v>150000</v>
      </c>
      <c r="AB33" s="382" t="n">
        <v>75000</v>
      </c>
      <c r="AC33" s="382" t="n">
        <v>150000</v>
      </c>
      <c r="AD33" s="382" t="n">
        <v>110060</v>
      </c>
      <c r="AE33" s="382" t="n">
        <v>150000</v>
      </c>
      <c r="AF33" s="382" t="n">
        <v>302918</v>
      </c>
      <c r="AG33" s="382" t="n">
        <v>150000</v>
      </c>
      <c r="AH33" s="382" t="n">
        <v>84410</v>
      </c>
      <c r="AI33" s="382" t="n">
        <v>150000</v>
      </c>
      <c r="AJ33" s="382" t="n">
        <v>852648</v>
      </c>
      <c r="AK33" s="382" t="n">
        <v>150000</v>
      </c>
      <c r="AL33" s="382"/>
      <c r="AM33" s="382" t="n">
        <v>150000</v>
      </c>
      <c r="AN33" s="382"/>
      <c r="AO33" s="382" t="n">
        <v>150000</v>
      </c>
      <c r="AP33" s="383"/>
    </row>
    <row r="34" customFormat="false" ht="18.75" hidden="false" customHeight="true" outlineLevel="0" collapsed="false">
      <c r="B34" s="381" t="n">
        <v>312</v>
      </c>
      <c r="C34" s="444" t="s">
        <v>164</v>
      </c>
      <c r="D34" s="445"/>
      <c r="E34" s="446"/>
      <c r="F34" s="438"/>
      <c r="G34" s="384" t="n">
        <v>85500</v>
      </c>
      <c r="H34" s="385" t="n">
        <f aca="false">SUMIF($S$8:$AP$9,$W$8,S34:AP34)</f>
        <v>120000</v>
      </c>
      <c r="I34" s="385" t="n">
        <v>90000</v>
      </c>
      <c r="J34" s="383" t="n">
        <v>60000</v>
      </c>
      <c r="K34" s="386" t="n">
        <v>30000</v>
      </c>
      <c r="L34" s="425"/>
      <c r="N34" s="417"/>
      <c r="O34" s="353"/>
      <c r="Q34" s="388" t="n">
        <f aca="true">SUMIF($S$8:$AP$8,$S$8,$S34:$AP34)-SUMIFS(OFFSET($S34,,,,MATCH($R$5,$S$7:$AP$7,0)),OFFSET($S$8,,,,MATCH($R$5,$S$7:$AP$7,0)),$S$8)+R34</f>
        <v>60000</v>
      </c>
      <c r="R34" s="383" t="n">
        <f aca="true">SUMIFS(OFFSET($S34,,,,MATCH($R$5,$S$7:$AP$7,0)+1),OFFSET($S$8,,,,MATCH($R$5,$S$7:$AP$7,0)+1),$T$8)</f>
        <v>0</v>
      </c>
      <c r="S34" s="389" t="n">
        <v>10000</v>
      </c>
      <c r="T34" s="382"/>
      <c r="U34" s="382" t="n">
        <v>10000</v>
      </c>
      <c r="V34" s="382"/>
      <c r="W34" s="382" t="n">
        <v>10000</v>
      </c>
      <c r="X34" s="382"/>
      <c r="Y34" s="382" t="n">
        <v>10000</v>
      </c>
      <c r="Z34" s="382"/>
      <c r="AA34" s="382" t="n">
        <v>10000</v>
      </c>
      <c r="AB34" s="382"/>
      <c r="AC34" s="382" t="n">
        <v>10000</v>
      </c>
      <c r="AD34" s="382"/>
      <c r="AE34" s="382" t="n">
        <v>10000</v>
      </c>
      <c r="AF34" s="382"/>
      <c r="AG34" s="382" t="n">
        <v>10000</v>
      </c>
      <c r="AH34" s="382"/>
      <c r="AI34" s="382" t="n">
        <v>10000</v>
      </c>
      <c r="AJ34" s="382"/>
      <c r="AK34" s="382" t="n">
        <v>10000</v>
      </c>
      <c r="AL34" s="382"/>
      <c r="AM34" s="382" t="n">
        <v>10000</v>
      </c>
      <c r="AN34" s="382"/>
      <c r="AO34" s="382" t="n">
        <v>10000</v>
      </c>
      <c r="AP34" s="383"/>
    </row>
    <row r="35" customFormat="false" ht="18" hidden="false" customHeight="true" outlineLevel="0" collapsed="false">
      <c r="B35" s="381"/>
      <c r="C35" s="426" t="s">
        <v>165</v>
      </c>
      <c r="D35" s="447"/>
      <c r="E35" s="448"/>
      <c r="F35" s="438"/>
      <c r="G35" s="402" t="n">
        <f aca="false">SUM(G23:G34)</f>
        <v>19745459</v>
      </c>
      <c r="H35" s="403" t="n">
        <f aca="false">SUM(H23:H34)</f>
        <v>21740000</v>
      </c>
      <c r="I35" s="403" t="n">
        <v>20898574</v>
      </c>
      <c r="J35" s="404" t="n">
        <v>20581038</v>
      </c>
      <c r="K35" s="405" t="n">
        <v>18234809</v>
      </c>
      <c r="L35" s="406"/>
      <c r="N35" s="417"/>
      <c r="O35" s="353"/>
      <c r="Q35" s="407" t="n">
        <f aca="false">SUM(Q23:Q34)</f>
        <v>20581038</v>
      </c>
      <c r="R35" s="404" t="n">
        <f aca="false">SUM(R23:R34)</f>
        <v>10568399</v>
      </c>
      <c r="S35" s="402" t="n">
        <f aca="false">SUM(S23:S34)</f>
        <v>1810000</v>
      </c>
      <c r="T35" s="403" t="n">
        <f aca="false">SUM(T23:T34)</f>
        <v>1595434</v>
      </c>
      <c r="U35" s="403" t="n">
        <f aca="false">SUM(U23:U34)</f>
        <v>1810000</v>
      </c>
      <c r="V35" s="403" t="n">
        <f aca="false">SUM(V23:V34)</f>
        <v>1522159</v>
      </c>
      <c r="W35" s="403" t="n">
        <f aca="false">SUM(W23:W34)</f>
        <v>1810000</v>
      </c>
      <c r="X35" s="403" t="n">
        <f aca="false">SUM(X23:X34)</f>
        <v>2396534</v>
      </c>
      <c r="Y35" s="403" t="n">
        <f aca="false">SUM(Y23:Y34)</f>
        <v>1810000</v>
      </c>
      <c r="Z35" s="403" t="n">
        <f aca="false">SUM(Z23:Z34)</f>
        <v>2136054</v>
      </c>
      <c r="AA35" s="403" t="n">
        <f aca="false">SUM(AA23:AA34)</f>
        <v>1810000</v>
      </c>
      <c r="AB35" s="403" t="n">
        <f aca="false">SUM(AB23:AB34)</f>
        <v>1149791</v>
      </c>
      <c r="AC35" s="403" t="n">
        <f aca="false">SUM(AC23:AC34)</f>
        <v>1810000</v>
      </c>
      <c r="AD35" s="403" t="n">
        <f aca="false">SUM(AD23:AD34)</f>
        <v>1768427</v>
      </c>
      <c r="AE35" s="403" t="n">
        <f aca="false">SUM(AE23:AE34)</f>
        <v>1810000</v>
      </c>
      <c r="AF35" s="403" t="n">
        <f aca="false">SUM(AF23:AF34)</f>
        <v>1526138</v>
      </c>
      <c r="AG35" s="403" t="n">
        <f aca="false">SUM(AG23:AG34)</f>
        <v>1810000</v>
      </c>
      <c r="AH35" s="403" t="n">
        <f aca="false">SUM(AH23:AH34)</f>
        <v>1501575</v>
      </c>
      <c r="AI35" s="403" t="n">
        <f aca="false">SUM(AI23:AI34)</f>
        <v>1810000</v>
      </c>
      <c r="AJ35" s="403" t="n">
        <f aca="false">SUM(AJ23:AJ34)</f>
        <v>1649559</v>
      </c>
      <c r="AK35" s="403" t="n">
        <f aca="false">SUM(AK23:AK34)</f>
        <v>1810000</v>
      </c>
      <c r="AL35" s="403" t="n">
        <f aca="false">SUM(AL23:AL34)</f>
        <v>0</v>
      </c>
      <c r="AM35" s="403" t="n">
        <f aca="false">SUM(AM23:AM34)</f>
        <v>1810000</v>
      </c>
      <c r="AN35" s="403" t="n">
        <f aca="false">SUM(AN23:AN34)</f>
        <v>0</v>
      </c>
      <c r="AO35" s="403" t="n">
        <f aca="false">SUM(AO23:AO34)</f>
        <v>1830000</v>
      </c>
      <c r="AP35" s="404" t="n">
        <f aca="false">SUM(AP23:AP34)</f>
        <v>0</v>
      </c>
    </row>
    <row r="36" customFormat="false" ht="18.75" hidden="false" customHeight="true" outlineLevel="0" collapsed="false">
      <c r="B36" s="408" t="n">
        <v>400</v>
      </c>
      <c r="C36" s="449" t="s">
        <v>166</v>
      </c>
      <c r="D36" s="449"/>
      <c r="E36" s="450"/>
      <c r="F36" s="451"/>
      <c r="G36" s="452"/>
      <c r="H36" s="453" t="n">
        <f aca="false">SUMIF($S$8:$AP$9,$W$8,S36:AP36)</f>
        <v>0</v>
      </c>
      <c r="I36" s="454" t="n">
        <v>0</v>
      </c>
      <c r="J36" s="375" t="n">
        <v>0</v>
      </c>
      <c r="K36" s="455" t="n">
        <v>0</v>
      </c>
      <c r="L36" s="456"/>
      <c r="N36" s="417"/>
      <c r="O36" s="353"/>
      <c r="Q36" s="378" t="n">
        <f aca="true">SUMIF($S$8:$AP$8,$S$8,$S36:$AP36)-SUMIFS(OFFSET($S36,,,,MATCH($R$5,$S$7:$AP$7,0)),OFFSET($S$8,,,,MATCH($R$5,$S$7:$AP$7,0)),$S$8)+R36</f>
        <v>0</v>
      </c>
      <c r="R36" s="375" t="n">
        <f aca="true">SUMIFS(OFFSET($S36,,,,MATCH($R$5,$S$7:$AP$7,0)+1),OFFSET($S$8,,,,MATCH($R$5,$S$7:$AP$7,0)+1),$T$8)</f>
        <v>0</v>
      </c>
      <c r="S36" s="379"/>
      <c r="T36" s="380"/>
      <c r="U36" s="380"/>
      <c r="V36" s="380"/>
      <c r="W36" s="380"/>
      <c r="X36" s="380"/>
      <c r="Y36" s="380"/>
      <c r="Z36" s="380"/>
      <c r="AA36" s="380"/>
      <c r="AB36" s="380"/>
      <c r="AC36" s="380"/>
      <c r="AD36" s="380"/>
      <c r="AE36" s="380"/>
      <c r="AF36" s="380"/>
      <c r="AG36" s="380"/>
      <c r="AH36" s="380"/>
      <c r="AI36" s="380"/>
      <c r="AJ36" s="380"/>
      <c r="AK36" s="380"/>
      <c r="AL36" s="380"/>
      <c r="AM36" s="380"/>
      <c r="AN36" s="380"/>
      <c r="AO36" s="380"/>
      <c r="AP36" s="375"/>
    </row>
    <row r="37" customFormat="false" ht="18.75" hidden="false" customHeight="true" outlineLevel="0" collapsed="false">
      <c r="B37" s="381" t="n">
        <v>401</v>
      </c>
      <c r="C37" s="457" t="s">
        <v>167</v>
      </c>
      <c r="D37" s="458"/>
      <c r="E37" s="450"/>
      <c r="F37" s="451"/>
      <c r="G37" s="459" t="n">
        <v>1293500</v>
      </c>
      <c r="H37" s="460" t="n">
        <f aca="false">SUMIF($S$8:$AP$9,$W$8,S37:AP37)</f>
        <v>1500000</v>
      </c>
      <c r="I37" s="461" t="n">
        <v>1500000</v>
      </c>
      <c r="J37" s="383" t="n">
        <v>1000000</v>
      </c>
      <c r="K37" s="462" t="n">
        <v>500000</v>
      </c>
      <c r="L37" s="463"/>
      <c r="N37" s="417"/>
      <c r="O37" s="353"/>
      <c r="Q37" s="388" t="n">
        <f aca="true">SUMIF($S$8:$AP$8,$S$8,$S37:$AP37)-SUMIFS(OFFSET($S37,,,,MATCH($R$5,$S$7:$AP$7,0)),OFFSET($S$8,,,,MATCH($R$5,$S$7:$AP$7,0)),$S$8)+R37</f>
        <v>1000000</v>
      </c>
      <c r="R37" s="383" t="n">
        <f aca="true">SUMIFS(OFFSET($S37,,,,MATCH($R$5,$S$7:$AP$7,0)+1),OFFSET($S$8,,,,MATCH($R$5,$S$7:$AP$7,0)+1),$T$8)</f>
        <v>0</v>
      </c>
      <c r="S37" s="389"/>
      <c r="T37" s="382"/>
      <c r="U37" s="382"/>
      <c r="V37" s="382"/>
      <c r="W37" s="382"/>
      <c r="X37" s="382"/>
      <c r="Y37" s="382" t="n">
        <v>500000</v>
      </c>
      <c r="Z37" s="382"/>
      <c r="AA37" s="382"/>
      <c r="AB37" s="382"/>
      <c r="AC37" s="382"/>
      <c r="AD37" s="382"/>
      <c r="AE37" s="382" t="n">
        <v>500000</v>
      </c>
      <c r="AF37" s="382"/>
      <c r="AG37" s="382"/>
      <c r="AH37" s="382"/>
      <c r="AI37" s="382"/>
      <c r="AJ37" s="382"/>
      <c r="AK37" s="382" t="n">
        <v>500000</v>
      </c>
      <c r="AL37" s="382"/>
      <c r="AM37" s="382"/>
      <c r="AN37" s="382"/>
      <c r="AO37" s="382" t="n">
        <v>0</v>
      </c>
      <c r="AP37" s="383"/>
    </row>
    <row r="38" customFormat="false" ht="18.75" hidden="false" customHeight="true" outlineLevel="0" collapsed="false">
      <c r="B38" s="381" t="n">
        <v>402</v>
      </c>
      <c r="C38" s="440" t="s">
        <v>168</v>
      </c>
      <c r="D38" s="464"/>
      <c r="E38" s="465"/>
      <c r="F38" s="451"/>
      <c r="G38" s="459" t="n">
        <v>935000</v>
      </c>
      <c r="H38" s="460" t="n">
        <f aca="false">SUMIF($S$8:$AP$9,$W$8,S38:AP38)</f>
        <v>1020000</v>
      </c>
      <c r="I38" s="461" t="n">
        <v>1020000</v>
      </c>
      <c r="J38" s="383" t="n">
        <v>1020000</v>
      </c>
      <c r="K38" s="462" t="n">
        <v>935000</v>
      </c>
      <c r="L38" s="463"/>
      <c r="N38" s="417"/>
      <c r="O38" s="353"/>
      <c r="Q38" s="388" t="n">
        <f aca="true">SUMIF($S$8:$AP$8,$S$8,$S38:$AP38)-SUMIFS(OFFSET($S38,,,,MATCH($R$5,$S$7:$AP$7,0)),OFFSET($S$8,,,,MATCH($R$5,$S$7:$AP$7,0)),$S$8)+R38</f>
        <v>1020000</v>
      </c>
      <c r="R38" s="383" t="n">
        <f aca="true">SUMIFS(OFFSET($S38,,,,MATCH($R$5,$S$7:$AP$7,0)+1),OFFSET($S$8,,,,MATCH($R$5,$S$7:$AP$7,0)+1),$T$8)</f>
        <v>510000</v>
      </c>
      <c r="S38" s="389" t="n">
        <v>85000</v>
      </c>
      <c r="T38" s="382" t="n">
        <v>85000</v>
      </c>
      <c r="U38" s="382" t="n">
        <v>85000</v>
      </c>
      <c r="V38" s="382" t="n">
        <v>85000</v>
      </c>
      <c r="W38" s="382" t="n">
        <v>85000</v>
      </c>
      <c r="X38" s="382" t="n">
        <v>85000</v>
      </c>
      <c r="Y38" s="382" t="n">
        <v>85000</v>
      </c>
      <c r="Z38" s="382" t="n">
        <v>85000</v>
      </c>
      <c r="AA38" s="382" t="n">
        <v>85000</v>
      </c>
      <c r="AB38" s="382" t="n">
        <v>85000</v>
      </c>
      <c r="AC38" s="382" t="n">
        <v>85000</v>
      </c>
      <c r="AD38" s="382" t="n">
        <v>85000</v>
      </c>
      <c r="AE38" s="382" t="n">
        <v>85000</v>
      </c>
      <c r="AF38" s="382" t="n">
        <v>85000</v>
      </c>
      <c r="AG38" s="382" t="n">
        <v>85000</v>
      </c>
      <c r="AH38" s="382" t="n">
        <v>85000</v>
      </c>
      <c r="AI38" s="382" t="n">
        <v>85000</v>
      </c>
      <c r="AJ38" s="382" t="n">
        <v>85000</v>
      </c>
      <c r="AK38" s="382" t="n">
        <v>85000</v>
      </c>
      <c r="AL38" s="382"/>
      <c r="AM38" s="382" t="n">
        <v>85000</v>
      </c>
      <c r="AN38" s="382"/>
      <c r="AO38" s="382" t="n">
        <v>85000</v>
      </c>
      <c r="AP38" s="383"/>
    </row>
    <row r="39" customFormat="false" ht="18.75" hidden="false" customHeight="true" outlineLevel="0" collapsed="false">
      <c r="B39" s="381" t="n">
        <v>403</v>
      </c>
      <c r="C39" s="440" t="s">
        <v>169</v>
      </c>
      <c r="D39" s="464"/>
      <c r="E39" s="465"/>
      <c r="F39" s="451"/>
      <c r="G39" s="459" t="n">
        <v>6500000</v>
      </c>
      <c r="H39" s="460" t="n">
        <f aca="false">SUMIF($S$8:$AP$9,$W$8,S39:AP39)</f>
        <v>6000000</v>
      </c>
      <c r="I39" s="461" t="n">
        <v>6000000</v>
      </c>
      <c r="J39" s="383" t="n">
        <v>6000000</v>
      </c>
      <c r="K39" s="462" t="n">
        <v>5500000</v>
      </c>
      <c r="L39" s="463"/>
      <c r="N39" s="417"/>
      <c r="O39" s="353"/>
      <c r="Q39" s="388" t="n">
        <f aca="true">SUMIF($S$8:$AP$8,$S$8,$S39:$AP39)-SUMIFS(OFFSET($S39,,,,MATCH($R$5,$S$7:$AP$7,0)),OFFSET($S$8,,,,MATCH($R$5,$S$7:$AP$7,0)),$S$8)+R39</f>
        <v>6000000</v>
      </c>
      <c r="R39" s="383" t="n">
        <f aca="true">SUMIFS(OFFSET($S39,,,,MATCH($R$5,$S$7:$AP$7,0)+1),OFFSET($S$8,,,,MATCH($R$5,$S$7:$AP$7,0)+1),$T$8)</f>
        <v>3000000</v>
      </c>
      <c r="S39" s="389" t="n">
        <v>500000</v>
      </c>
      <c r="T39" s="382" t="n">
        <v>500000</v>
      </c>
      <c r="U39" s="382" t="n">
        <v>500000</v>
      </c>
      <c r="V39" s="382" t="n">
        <v>500000</v>
      </c>
      <c r="W39" s="382" t="n">
        <v>500000</v>
      </c>
      <c r="X39" s="382" t="n">
        <v>500000</v>
      </c>
      <c r="Y39" s="382" t="n">
        <v>500000</v>
      </c>
      <c r="Z39" s="382" t="n">
        <v>500000</v>
      </c>
      <c r="AA39" s="382" t="n">
        <v>500000</v>
      </c>
      <c r="AB39" s="382" t="n">
        <v>500000</v>
      </c>
      <c r="AC39" s="382" t="n">
        <v>500000</v>
      </c>
      <c r="AD39" s="382" t="n">
        <v>500000</v>
      </c>
      <c r="AE39" s="382" t="n">
        <v>500000</v>
      </c>
      <c r="AF39" s="382" t="n">
        <v>500000</v>
      </c>
      <c r="AG39" s="382" t="n">
        <v>500000</v>
      </c>
      <c r="AH39" s="382" t="n">
        <v>500000</v>
      </c>
      <c r="AI39" s="382" t="n">
        <v>500000</v>
      </c>
      <c r="AJ39" s="382" t="n">
        <v>500000</v>
      </c>
      <c r="AK39" s="382" t="n">
        <v>500000</v>
      </c>
      <c r="AL39" s="382"/>
      <c r="AM39" s="382" t="n">
        <v>500000</v>
      </c>
      <c r="AN39" s="382"/>
      <c r="AO39" s="382" t="n">
        <v>500000</v>
      </c>
      <c r="AP39" s="383"/>
    </row>
    <row r="40" customFormat="false" ht="18.75" hidden="false" customHeight="true" outlineLevel="0" collapsed="false">
      <c r="B40" s="381" t="n">
        <v>404</v>
      </c>
      <c r="C40" s="440" t="s">
        <v>170</v>
      </c>
      <c r="D40" s="464"/>
      <c r="E40" s="465"/>
      <c r="F40" s="451"/>
      <c r="G40" s="459" t="n">
        <v>845000</v>
      </c>
      <c r="H40" s="460" t="n">
        <f aca="false">SUMIF($S$8:$AP$9,$W$8,S40:AP40)</f>
        <v>780000</v>
      </c>
      <c r="I40" s="461" t="n">
        <v>780000</v>
      </c>
      <c r="J40" s="383" t="n">
        <v>685000</v>
      </c>
      <c r="K40" s="462" t="n">
        <v>683000</v>
      </c>
      <c r="L40" s="463"/>
      <c r="N40" s="417"/>
      <c r="O40" s="353"/>
      <c r="Q40" s="388" t="n">
        <f aca="true">SUMIF($S$8:$AP$8,$S$8,$S40:$AP40)-SUMIFS(OFFSET($S40,,,,MATCH($R$5,$S$7:$AP$7,0)),OFFSET($S$8,,,,MATCH($R$5,$S$7:$AP$7,0)),$S$8)+R40</f>
        <v>685000</v>
      </c>
      <c r="R40" s="383" t="n">
        <f aca="true">SUMIFS(OFFSET($S40,,,,MATCH($R$5,$S$7:$AP$7,0)+1),OFFSET($S$8,,,,MATCH($R$5,$S$7:$AP$7,0)+1),$T$8)</f>
        <v>295000</v>
      </c>
      <c r="S40" s="389" t="n">
        <v>65000</v>
      </c>
      <c r="T40" s="382" t="n">
        <v>65000</v>
      </c>
      <c r="U40" s="382" t="n">
        <v>65000</v>
      </c>
      <c r="V40" s="382" t="n">
        <v>65000</v>
      </c>
      <c r="W40" s="382" t="n">
        <v>65000</v>
      </c>
      <c r="X40" s="382" t="n">
        <v>65000</v>
      </c>
      <c r="Y40" s="382" t="n">
        <v>65000</v>
      </c>
      <c r="Z40" s="382" t="n">
        <v>65000</v>
      </c>
      <c r="AA40" s="382" t="n">
        <v>65000</v>
      </c>
      <c r="AB40" s="382" t="n">
        <v>35000</v>
      </c>
      <c r="AC40" s="382" t="n">
        <v>65000</v>
      </c>
      <c r="AD40" s="382"/>
      <c r="AE40" s="382" t="n">
        <v>65000</v>
      </c>
      <c r="AF40" s="382" t="n">
        <v>100000</v>
      </c>
      <c r="AG40" s="382" t="n">
        <v>65000</v>
      </c>
      <c r="AH40" s="382" t="n">
        <v>93000</v>
      </c>
      <c r="AI40" s="382" t="n">
        <v>65000</v>
      </c>
      <c r="AJ40" s="382" t="n">
        <v>30000</v>
      </c>
      <c r="AK40" s="382" t="n">
        <v>65000</v>
      </c>
      <c r="AL40" s="382"/>
      <c r="AM40" s="382" t="n">
        <v>65000</v>
      </c>
      <c r="AN40" s="382"/>
      <c r="AO40" s="382" t="n">
        <v>65000</v>
      </c>
      <c r="AP40" s="383"/>
    </row>
    <row r="41" customFormat="false" ht="18.75" hidden="false" customHeight="true" outlineLevel="0" collapsed="false">
      <c r="B41" s="381" t="n">
        <v>405</v>
      </c>
      <c r="C41" s="440" t="s">
        <v>171</v>
      </c>
      <c r="D41" s="464"/>
      <c r="E41" s="465"/>
      <c r="F41" s="451"/>
      <c r="G41" s="459" t="n">
        <v>821756</v>
      </c>
      <c r="H41" s="460" t="n">
        <f aca="false">SUMIF($S$8:$AP$9,$W$8,S41:AP41)</f>
        <v>480000</v>
      </c>
      <c r="I41" s="461" t="n">
        <v>480000</v>
      </c>
      <c r="J41" s="383" t="n">
        <v>400000</v>
      </c>
      <c r="K41" s="462" t="n">
        <v>360000</v>
      </c>
      <c r="L41" s="463"/>
      <c r="N41" s="417"/>
      <c r="O41" s="353"/>
      <c r="Q41" s="388" t="n">
        <f aca="true">SUMIF($S$8:$AP$8,$S$8,$S41:$AP41)-SUMIFS(OFFSET($S41,,,,MATCH($R$5,$S$7:$AP$7,0)),OFFSET($S$8,,,,MATCH($R$5,$S$7:$AP$7,0)),$S$8)+R41</f>
        <v>400000</v>
      </c>
      <c r="R41" s="383" t="n">
        <f aca="true">SUMIFS(OFFSET($S41,,,,MATCH($R$5,$S$7:$AP$7,0)+1),OFFSET($S$8,,,,MATCH($R$5,$S$7:$AP$7,0)+1),$T$8)</f>
        <v>160000</v>
      </c>
      <c r="S41" s="389" t="n">
        <v>40000</v>
      </c>
      <c r="T41" s="382" t="n">
        <v>40000</v>
      </c>
      <c r="U41" s="382" t="n">
        <v>40000</v>
      </c>
      <c r="V41" s="382" t="n">
        <v>40000</v>
      </c>
      <c r="W41" s="382" t="n">
        <v>40000</v>
      </c>
      <c r="X41" s="382" t="n">
        <v>40000</v>
      </c>
      <c r="Y41" s="382" t="n">
        <v>40000</v>
      </c>
      <c r="Z41" s="382" t="n">
        <v>40000</v>
      </c>
      <c r="AA41" s="382" t="n">
        <v>40000</v>
      </c>
      <c r="AB41" s="382"/>
      <c r="AC41" s="382" t="n">
        <v>40000</v>
      </c>
      <c r="AD41" s="382"/>
      <c r="AE41" s="382" t="n">
        <v>40000</v>
      </c>
      <c r="AF41" s="382" t="n">
        <v>40000</v>
      </c>
      <c r="AG41" s="382" t="n">
        <v>40000</v>
      </c>
      <c r="AH41" s="382" t="n">
        <v>40000</v>
      </c>
      <c r="AI41" s="382" t="n">
        <v>40000</v>
      </c>
      <c r="AJ41" s="382" t="n">
        <v>40000</v>
      </c>
      <c r="AK41" s="382" t="n">
        <v>40000</v>
      </c>
      <c r="AL41" s="382"/>
      <c r="AM41" s="382" t="n">
        <v>40000</v>
      </c>
      <c r="AN41" s="382"/>
      <c r="AO41" s="382" t="n">
        <v>40000</v>
      </c>
      <c r="AP41" s="383"/>
    </row>
    <row r="42" customFormat="false" ht="18.75" hidden="false" customHeight="true" outlineLevel="0" collapsed="false">
      <c r="B42" s="381" t="n">
        <v>406</v>
      </c>
      <c r="C42" s="440" t="s">
        <v>172</v>
      </c>
      <c r="D42" s="464"/>
      <c r="E42" s="465"/>
      <c r="F42" s="451"/>
      <c r="G42" s="459" t="n">
        <v>8547120</v>
      </c>
      <c r="H42" s="460" t="n">
        <f aca="false">SUMIF($S$8:$AP$9,$W$8,S42:AP42)</f>
        <v>296194104</v>
      </c>
      <c r="I42" s="461" t="n">
        <v>296194104</v>
      </c>
      <c r="J42" s="383" t="n">
        <v>273593105</v>
      </c>
      <c r="K42" s="462" t="n">
        <v>212852170</v>
      </c>
      <c r="L42" s="463"/>
      <c r="N42" s="417"/>
      <c r="O42" s="353"/>
      <c r="Q42" s="388" t="n">
        <f aca="true">SUMIF($S$8:$AP$8,$S$8,$S42:$AP42)-SUMIFS(OFFSET($S42,,,,MATCH($R$5,$S$7:$AP$7,0)),OFFSET($S$8,,,,MATCH($R$5,$S$7:$AP$7,0)),$S$8)+R42</f>
        <v>273593105</v>
      </c>
      <c r="R42" s="383" t="n">
        <f aca="true">SUMIFS(OFFSET($S42,,,,MATCH($R$5,$S$7:$AP$7,0)+1),OFFSET($S$8,,,,MATCH($R$5,$S$7:$AP$7,0)+1),$T$8)</f>
        <v>84677489</v>
      </c>
      <c r="S42" s="389" t="n">
        <v>12820680</v>
      </c>
      <c r="T42" s="382" t="n">
        <v>12820680</v>
      </c>
      <c r="U42" s="382"/>
      <c r="V42" s="382"/>
      <c r="W42" s="382"/>
      <c r="X42" s="382"/>
      <c r="Y42" s="382" t="n">
        <v>31485936</v>
      </c>
      <c r="Z42" s="382" t="n">
        <v>19678710</v>
      </c>
      <c r="AA42" s="382" t="n">
        <v>31485936</v>
      </c>
      <c r="AB42" s="382" t="n">
        <v>32499389</v>
      </c>
      <c r="AC42" s="382" t="n">
        <v>31485936</v>
      </c>
      <c r="AD42" s="382" t="n">
        <v>19678710</v>
      </c>
      <c r="AE42" s="382" t="n">
        <v>31485936</v>
      </c>
      <c r="AF42" s="382" t="n">
        <v>32499390</v>
      </c>
      <c r="AG42" s="382" t="n">
        <v>31485936</v>
      </c>
      <c r="AH42" s="382" t="n">
        <v>1217483</v>
      </c>
      <c r="AI42" s="382" t="n">
        <v>31485936</v>
      </c>
      <c r="AJ42" s="382" t="n">
        <v>27497717</v>
      </c>
      <c r="AK42" s="382" t="n">
        <v>31485936</v>
      </c>
      <c r="AL42" s="382"/>
      <c r="AM42" s="382" t="n">
        <v>31485936</v>
      </c>
      <c r="AN42" s="382"/>
      <c r="AO42" s="382" t="n">
        <v>31485936</v>
      </c>
      <c r="AP42" s="383"/>
    </row>
    <row r="43" customFormat="false" ht="18.75" hidden="false" customHeight="true" outlineLevel="0" collapsed="false">
      <c r="B43" s="381" t="n">
        <v>407</v>
      </c>
      <c r="C43" s="466" t="s">
        <v>173</v>
      </c>
      <c r="D43" s="467"/>
      <c r="E43" s="468"/>
      <c r="F43" s="451"/>
      <c r="G43" s="469" t="n">
        <v>3234318</v>
      </c>
      <c r="H43" s="470" t="n">
        <f aca="false">SUMIF($S$8:$AP$9,$W$8,S43:AP43)</f>
        <v>1800000</v>
      </c>
      <c r="I43" s="471" t="n">
        <v>3516800</v>
      </c>
      <c r="J43" s="393" t="n">
        <v>13480436</v>
      </c>
      <c r="K43" s="472" t="n">
        <v>13203256</v>
      </c>
      <c r="L43" s="473"/>
      <c r="N43" s="417"/>
      <c r="O43" s="353"/>
      <c r="Q43" s="474" t="n">
        <f aca="true">SUMIF($S$8:$AP$8,$S$8,$S43:$AP43)-SUMIFS(OFFSET($S43,,,,MATCH($R$5,$S$7:$AP$7,0)),OFFSET($S$8,,,,MATCH($R$5,$S$7:$AP$7,0)),$S$8)+R43</f>
        <v>13480436</v>
      </c>
      <c r="R43" s="393" t="n">
        <f aca="true">SUMIFS(OFFSET($S43,,,,MATCH($R$5,$S$7:$AP$7,0)+1),OFFSET($S$8,,,,MATCH($R$5,$S$7:$AP$7,0)+1),$T$8)</f>
        <v>12580436</v>
      </c>
      <c r="S43" s="395" t="n">
        <v>150000</v>
      </c>
      <c r="T43" s="396" t="n">
        <v>1400000</v>
      </c>
      <c r="U43" s="396" t="n">
        <v>150000</v>
      </c>
      <c r="V43" s="396" t="n">
        <v>766800</v>
      </c>
      <c r="W43" s="396" t="n">
        <v>150000</v>
      </c>
      <c r="X43" s="396"/>
      <c r="Y43" s="396" t="n">
        <v>150000</v>
      </c>
      <c r="Z43" s="396"/>
      <c r="AA43" s="396" t="n">
        <v>150000</v>
      </c>
      <c r="AB43" s="396" t="n">
        <v>10000000</v>
      </c>
      <c r="AC43" s="396" t="n">
        <v>150000</v>
      </c>
      <c r="AD43" s="396" t="n">
        <v>413636</v>
      </c>
      <c r="AE43" s="396" t="n">
        <v>150000</v>
      </c>
      <c r="AF43" s="396" t="n">
        <v>172820</v>
      </c>
      <c r="AG43" s="396" t="n">
        <v>150000</v>
      </c>
      <c r="AH43" s="396"/>
      <c r="AI43" s="396" t="n">
        <v>150000</v>
      </c>
      <c r="AJ43" s="396" t="n">
        <v>296100</v>
      </c>
      <c r="AK43" s="396" t="n">
        <v>150000</v>
      </c>
      <c r="AL43" s="396"/>
      <c r="AM43" s="396" t="n">
        <v>150000</v>
      </c>
      <c r="AN43" s="396"/>
      <c r="AO43" s="396" t="n">
        <v>150000</v>
      </c>
      <c r="AP43" s="393"/>
    </row>
    <row r="44" customFormat="false" ht="18.75" hidden="false" customHeight="true" outlineLevel="0" collapsed="false">
      <c r="B44" s="381"/>
      <c r="C44" s="426" t="s">
        <v>174</v>
      </c>
      <c r="D44" s="447"/>
      <c r="E44" s="448"/>
      <c r="F44" s="475"/>
      <c r="G44" s="402" t="n">
        <f aca="false">SUM(G37:G43)</f>
        <v>22176694</v>
      </c>
      <c r="H44" s="407" t="n">
        <f aca="false">SUM(H37:H43)</f>
        <v>307774104</v>
      </c>
      <c r="I44" s="403" t="n">
        <v>309490904</v>
      </c>
      <c r="J44" s="404" t="n">
        <v>296178541</v>
      </c>
      <c r="K44" s="476" t="n">
        <v>234033426</v>
      </c>
      <c r="L44" s="406"/>
      <c r="N44" s="417"/>
      <c r="O44" s="353"/>
      <c r="Q44" s="407" t="n">
        <f aca="false">SUM(Q37:Q43)</f>
        <v>296178541</v>
      </c>
      <c r="R44" s="404" t="n">
        <f aca="false">SUM(R37:R43)</f>
        <v>101222925</v>
      </c>
      <c r="S44" s="402" t="n">
        <f aca="false">SUM(S37:S43)</f>
        <v>13660680</v>
      </c>
      <c r="T44" s="403" t="n">
        <f aca="false">SUM(T37:T43)</f>
        <v>14910680</v>
      </c>
      <c r="U44" s="403" t="n">
        <f aca="false">SUM(U37:U43)</f>
        <v>840000</v>
      </c>
      <c r="V44" s="403" t="n">
        <f aca="false">SUM(V37:V43)</f>
        <v>1456800</v>
      </c>
      <c r="W44" s="403" t="n">
        <f aca="false">SUM(W37:W43)</f>
        <v>840000</v>
      </c>
      <c r="X44" s="403" t="n">
        <f aca="false">SUM(X37:X43)</f>
        <v>690000</v>
      </c>
      <c r="Y44" s="403" t="n">
        <f aca="false">SUM(Y37:Y43)</f>
        <v>32825936</v>
      </c>
      <c r="Z44" s="403" t="n">
        <f aca="false">SUM(Z37:Z43)</f>
        <v>20368710</v>
      </c>
      <c r="AA44" s="403" t="n">
        <f aca="false">SUM(AA37:AA43)</f>
        <v>32325936</v>
      </c>
      <c r="AB44" s="403" t="n">
        <f aca="false">SUM(AB37:AB43)</f>
        <v>43119389</v>
      </c>
      <c r="AC44" s="403" t="n">
        <f aca="false">SUM(AC37:AC43)</f>
        <v>32325936</v>
      </c>
      <c r="AD44" s="403" t="n">
        <f aca="false">SUM(AD37:AD43)</f>
        <v>20677346</v>
      </c>
      <c r="AE44" s="403" t="n">
        <f aca="false">SUM(AE37:AE43)</f>
        <v>32825936</v>
      </c>
      <c r="AF44" s="403" t="n">
        <f aca="false">SUM(AF37:AF43)</f>
        <v>33397210</v>
      </c>
      <c r="AG44" s="403" t="n">
        <f aca="false">SUM(AG37:AG43)</f>
        <v>32325936</v>
      </c>
      <c r="AH44" s="403" t="n">
        <f aca="false">SUM(AH37:AH43)</f>
        <v>1935483</v>
      </c>
      <c r="AI44" s="403" t="n">
        <f aca="false">SUM(AI37:AI43)</f>
        <v>32325936</v>
      </c>
      <c r="AJ44" s="403" t="n">
        <f aca="false">SUM(AJ37:AJ43)</f>
        <v>28448817</v>
      </c>
      <c r="AK44" s="403" t="n">
        <f aca="false">SUM(AK37:AK43)</f>
        <v>32825936</v>
      </c>
      <c r="AL44" s="403" t="n">
        <f aca="false">SUM(AL37:AL43)</f>
        <v>0</v>
      </c>
      <c r="AM44" s="403" t="n">
        <f aca="false">SUM(AM37:AM43)</f>
        <v>32325936</v>
      </c>
      <c r="AN44" s="403" t="n">
        <f aca="false">SUM(AN37:AN43)</f>
        <v>0</v>
      </c>
      <c r="AO44" s="403" t="n">
        <f aca="false">SUM(AO37:AO43)</f>
        <v>32325936</v>
      </c>
      <c r="AP44" s="404" t="n">
        <f aca="false">SUM(AP37:AP43)</f>
        <v>0</v>
      </c>
    </row>
    <row r="45" customFormat="false" ht="18.75" hidden="false" customHeight="true" outlineLevel="0" collapsed="false">
      <c r="B45" s="408" t="n">
        <v>500</v>
      </c>
      <c r="C45" s="477" t="s">
        <v>175</v>
      </c>
      <c r="D45" s="478"/>
      <c r="E45" s="479"/>
      <c r="F45" s="458"/>
      <c r="G45" s="452"/>
      <c r="H45" s="480" t="n">
        <f aca="false">SUMIF($S$8:$AP$9,$W$8,S45:AP45)</f>
        <v>0</v>
      </c>
      <c r="I45" s="480" t="n">
        <v>0</v>
      </c>
      <c r="J45" s="383" t="n">
        <v>0</v>
      </c>
      <c r="K45" s="481" t="n">
        <v>0</v>
      </c>
      <c r="L45" s="456"/>
      <c r="N45" s="417"/>
      <c r="O45" s="353"/>
      <c r="Q45" s="388" t="n">
        <f aca="true">SUMIF($S$8:$AP$8,$S$8,$S45:$AP45)-SUMIFS(OFFSET($S45,,,,MATCH($R$5,$S$7:$AP$7,0)),OFFSET($S$8,,,,MATCH($R$5,$S$7:$AP$7,0)),$S$8)+R45</f>
        <v>0</v>
      </c>
      <c r="R45" s="383" t="n">
        <f aca="true">SUMIFS(OFFSET($S45,,,,MATCH($R$5,$S$7:$AP$7,0)+1),OFFSET($S$8,,,,MATCH($R$5,$S$7:$AP$7,0)+1),$T$8)</f>
        <v>0</v>
      </c>
      <c r="S45" s="389"/>
      <c r="T45" s="382"/>
      <c r="U45" s="382"/>
      <c r="V45" s="382"/>
      <c r="W45" s="382"/>
      <c r="X45" s="382"/>
      <c r="Y45" s="382"/>
      <c r="Z45" s="382"/>
      <c r="AA45" s="382"/>
      <c r="AB45" s="382"/>
      <c r="AC45" s="382"/>
      <c r="AD45" s="382"/>
      <c r="AE45" s="382"/>
      <c r="AF45" s="382"/>
      <c r="AG45" s="382"/>
      <c r="AH45" s="382"/>
      <c r="AI45" s="382"/>
      <c r="AJ45" s="382"/>
      <c r="AK45" s="382"/>
      <c r="AL45" s="382"/>
      <c r="AM45" s="382"/>
      <c r="AN45" s="382"/>
      <c r="AO45" s="382"/>
      <c r="AP45" s="383"/>
    </row>
    <row r="46" customFormat="false" ht="18.75" hidden="false" customHeight="true" outlineLevel="0" collapsed="false">
      <c r="B46" s="381" t="n">
        <v>501</v>
      </c>
      <c r="C46" s="457" t="s">
        <v>176</v>
      </c>
      <c r="D46" s="458"/>
      <c r="E46" s="450"/>
      <c r="F46" s="451"/>
      <c r="G46" s="452" t="n">
        <v>23566100</v>
      </c>
      <c r="H46" s="480" t="n">
        <f aca="false">SUMIF($S$8:$AP$9,$W$8,S46:AP46)</f>
        <v>30000000</v>
      </c>
      <c r="I46" s="480" t="n">
        <v>34560100</v>
      </c>
      <c r="J46" s="383" t="n">
        <v>36982700</v>
      </c>
      <c r="K46" s="481" t="n">
        <v>34611800</v>
      </c>
      <c r="L46" s="456"/>
      <c r="N46" s="417"/>
      <c r="O46" s="353"/>
      <c r="Q46" s="388" t="n">
        <f aca="true">SUMIF($S$8:$AP$8,$S$8,$S46:$AP46)-SUMIFS(OFFSET($S46,,,,MATCH($R$5,$S$7:$AP$7,0)),OFFSET($S$8,,,,MATCH($R$5,$S$7:$AP$7,0)),$S$8)+R46</f>
        <v>36982700</v>
      </c>
      <c r="R46" s="383" t="n">
        <f aca="true">SUMIFS(OFFSET($S46,,,,MATCH($R$5,$S$7:$AP$7,0)+1),OFFSET($S$8,,,,MATCH($R$5,$S$7:$AP$7,0)+1),$T$8)</f>
        <v>21982700</v>
      </c>
      <c r="S46" s="389" t="n">
        <v>8000000</v>
      </c>
      <c r="T46" s="382" t="n">
        <v>7832700</v>
      </c>
      <c r="U46" s="382" t="n">
        <v>0</v>
      </c>
      <c r="V46" s="382" t="n">
        <v>3127400</v>
      </c>
      <c r="W46" s="382" t="n">
        <v>0</v>
      </c>
      <c r="X46" s="382" t="n">
        <v>1600000</v>
      </c>
      <c r="Y46" s="382" t="n">
        <v>2000000</v>
      </c>
      <c r="Z46" s="382" t="n">
        <v>4746000</v>
      </c>
      <c r="AA46" s="382" t="n">
        <v>2500000</v>
      </c>
      <c r="AB46" s="382" t="n">
        <v>4676600</v>
      </c>
      <c r="AC46" s="382" t="n">
        <v>2500000</v>
      </c>
      <c r="AD46" s="382"/>
      <c r="AE46" s="382" t="n">
        <v>2500000</v>
      </c>
      <c r="AF46" s="382" t="n">
        <v>5129100</v>
      </c>
      <c r="AG46" s="382" t="n">
        <v>2500000</v>
      </c>
      <c r="AH46" s="382"/>
      <c r="AI46" s="382" t="n">
        <v>2500000</v>
      </c>
      <c r="AJ46" s="382" t="n">
        <v>3933900</v>
      </c>
      <c r="AK46" s="382" t="n">
        <v>2500000</v>
      </c>
      <c r="AL46" s="382"/>
      <c r="AM46" s="382" t="n">
        <v>2500000</v>
      </c>
      <c r="AN46" s="382"/>
      <c r="AO46" s="382" t="n">
        <v>2500000</v>
      </c>
      <c r="AP46" s="383"/>
    </row>
    <row r="47" customFormat="false" ht="18.75" hidden="false" customHeight="true" outlineLevel="0" collapsed="false">
      <c r="B47" s="381" t="n">
        <v>502</v>
      </c>
      <c r="C47" s="440" t="s">
        <v>177</v>
      </c>
      <c r="D47" s="464"/>
      <c r="E47" s="465"/>
      <c r="F47" s="451"/>
      <c r="G47" s="459" t="n">
        <v>781509</v>
      </c>
      <c r="H47" s="461" t="n">
        <f aca="false">SUMIF($S$8:$AP$9,$W$8,S47:AP47)</f>
        <v>300000</v>
      </c>
      <c r="I47" s="461" t="n">
        <v>302069</v>
      </c>
      <c r="J47" s="383" t="n">
        <v>329899</v>
      </c>
      <c r="K47" s="482" t="n">
        <v>367026</v>
      </c>
      <c r="L47" s="463"/>
      <c r="N47" s="417"/>
      <c r="O47" s="353"/>
      <c r="Q47" s="388" t="n">
        <f aca="true">SUMIF($S$8:$AP$8,$S$8,$S47:$AP47)-SUMIFS(OFFSET($S47,,,,MATCH($R$5,$S$7:$AP$7,0)),OFFSET($S$8,,,,MATCH($R$5,$S$7:$AP$7,0)),$S$8)+R47</f>
        <v>329899</v>
      </c>
      <c r="R47" s="383" t="n">
        <f aca="true">SUMIFS(OFFSET($S47,,,,MATCH($R$5,$S$7:$AP$7,0)+1),OFFSET($S$8,,,,MATCH($R$5,$S$7:$AP$7,0)+1),$T$8)</f>
        <v>179899</v>
      </c>
      <c r="S47" s="389" t="n">
        <v>25000</v>
      </c>
      <c r="T47" s="382" t="n">
        <v>15865</v>
      </c>
      <c r="U47" s="382" t="n">
        <v>25000</v>
      </c>
      <c r="V47" s="382" t="n">
        <v>15203</v>
      </c>
      <c r="W47" s="382" t="n">
        <v>25000</v>
      </c>
      <c r="X47" s="382" t="n">
        <v>46001</v>
      </c>
      <c r="Y47" s="382" t="n">
        <v>25000</v>
      </c>
      <c r="Z47" s="382" t="n">
        <v>10565</v>
      </c>
      <c r="AA47" s="382" t="n">
        <v>25000</v>
      </c>
      <c r="AB47" s="382" t="n">
        <v>38915</v>
      </c>
      <c r="AC47" s="382" t="n">
        <v>25000</v>
      </c>
      <c r="AD47" s="382" t="n">
        <v>53350</v>
      </c>
      <c r="AE47" s="382" t="n">
        <v>25000</v>
      </c>
      <c r="AF47" s="382" t="n">
        <v>66051</v>
      </c>
      <c r="AG47" s="382" t="n">
        <v>25000</v>
      </c>
      <c r="AH47" s="382" t="n">
        <v>46076</v>
      </c>
      <c r="AI47" s="382" t="n">
        <v>25000</v>
      </c>
      <c r="AJ47" s="382" t="n">
        <v>120258</v>
      </c>
      <c r="AK47" s="382" t="n">
        <v>25000</v>
      </c>
      <c r="AL47" s="382"/>
      <c r="AM47" s="382" t="n">
        <v>25000</v>
      </c>
      <c r="AN47" s="382"/>
      <c r="AO47" s="382" t="n">
        <v>25000</v>
      </c>
      <c r="AP47" s="383"/>
    </row>
    <row r="48" customFormat="false" ht="18.75" hidden="false" customHeight="true" outlineLevel="0" collapsed="false">
      <c r="B48" s="381" t="n">
        <v>503</v>
      </c>
      <c r="C48" s="440" t="s">
        <v>178</v>
      </c>
      <c r="D48" s="464"/>
      <c r="E48" s="465"/>
      <c r="F48" s="451"/>
      <c r="G48" s="459"/>
      <c r="H48" s="461" t="n">
        <f aca="false">SUMIF($S$8:$AP$9,$W$8,S48:AP48)</f>
        <v>60000</v>
      </c>
      <c r="I48" s="461" t="n">
        <v>45000</v>
      </c>
      <c r="J48" s="383" t="n">
        <v>30000</v>
      </c>
      <c r="K48" s="482" t="n">
        <v>15000</v>
      </c>
      <c r="L48" s="463"/>
      <c r="N48" s="417"/>
      <c r="O48" s="353"/>
      <c r="Q48" s="388" t="n">
        <f aca="true">SUMIF($S$8:$AP$8,$S$8,$S48:$AP48)-SUMIFS(OFFSET($S48,,,,MATCH($R$5,$S$7:$AP$7,0)),OFFSET($S$8,,,,MATCH($R$5,$S$7:$AP$7,0)),$S$8)+R48</f>
        <v>30000</v>
      </c>
      <c r="R48" s="383" t="n">
        <f aca="true">SUMIFS(OFFSET($S48,,,,MATCH($R$5,$S$7:$AP$7,0)+1),OFFSET($S$8,,,,MATCH($R$5,$S$7:$AP$7,0)+1),$T$8)</f>
        <v>0</v>
      </c>
      <c r="S48" s="389" t="n">
        <v>5000</v>
      </c>
      <c r="T48" s="382"/>
      <c r="U48" s="382" t="n">
        <v>5000</v>
      </c>
      <c r="V48" s="382"/>
      <c r="W48" s="382" t="n">
        <v>5000</v>
      </c>
      <c r="X48" s="382"/>
      <c r="Y48" s="382" t="n">
        <v>5000</v>
      </c>
      <c r="Z48" s="382"/>
      <c r="AA48" s="382" t="n">
        <v>5000</v>
      </c>
      <c r="AB48" s="382"/>
      <c r="AC48" s="382" t="n">
        <v>5000</v>
      </c>
      <c r="AD48" s="382"/>
      <c r="AE48" s="382" t="n">
        <v>5000</v>
      </c>
      <c r="AF48" s="382"/>
      <c r="AG48" s="382" t="n">
        <v>5000</v>
      </c>
      <c r="AH48" s="382"/>
      <c r="AI48" s="382" t="n">
        <v>5000</v>
      </c>
      <c r="AJ48" s="382"/>
      <c r="AK48" s="382" t="n">
        <v>5000</v>
      </c>
      <c r="AL48" s="382"/>
      <c r="AM48" s="382" t="n">
        <v>5000</v>
      </c>
      <c r="AN48" s="382"/>
      <c r="AO48" s="382" t="n">
        <v>5000</v>
      </c>
      <c r="AP48" s="383"/>
    </row>
    <row r="49" customFormat="false" ht="18.75" hidden="false" customHeight="true" outlineLevel="0" collapsed="false">
      <c r="B49" s="381" t="n">
        <v>504</v>
      </c>
      <c r="C49" s="440" t="s">
        <v>179</v>
      </c>
      <c r="D49" s="464"/>
      <c r="E49" s="465"/>
      <c r="F49" s="451"/>
      <c r="G49" s="459" t="n">
        <v>47727267</v>
      </c>
      <c r="H49" s="461" t="n">
        <f aca="false">SUMIF($S$8:$AP$9,$W$8,S49:AP49)</f>
        <v>54545448</v>
      </c>
      <c r="I49" s="461" t="n">
        <v>54545448</v>
      </c>
      <c r="J49" s="383" t="n">
        <v>72727266</v>
      </c>
      <c r="K49" s="482" t="n">
        <v>86363632</v>
      </c>
      <c r="L49" s="463"/>
      <c r="N49" s="417"/>
      <c r="O49" s="353"/>
      <c r="Q49" s="388" t="n">
        <f aca="true">SUMIF($S$8:$AP$8,$S$8,$S49:$AP49)-SUMIFS(OFFSET($S49,,,,MATCH($R$5,$S$7:$AP$7,0)),OFFSET($S$8,,,,MATCH($R$5,$S$7:$AP$7,0)),$S$8)+R49</f>
        <v>72727266</v>
      </c>
      <c r="R49" s="383" t="n">
        <f aca="true">SUMIFS(OFFSET($S49,,,,MATCH($R$5,$S$7:$AP$7,0)+1),OFFSET($S$8,,,,MATCH($R$5,$S$7:$AP$7,0)+1),$T$8)</f>
        <v>45454542</v>
      </c>
      <c r="S49" s="389" t="n">
        <v>4545454</v>
      </c>
      <c r="T49" s="382" t="n">
        <v>4545454</v>
      </c>
      <c r="U49" s="382" t="n">
        <v>4545454</v>
      </c>
      <c r="V49" s="382" t="n">
        <v>4545454</v>
      </c>
      <c r="W49" s="382" t="n">
        <v>4545454</v>
      </c>
      <c r="X49" s="382" t="n">
        <v>4545454</v>
      </c>
      <c r="Y49" s="382" t="n">
        <v>4545454</v>
      </c>
      <c r="Z49" s="382" t="n">
        <v>4545454</v>
      </c>
      <c r="AA49" s="382" t="n">
        <v>4545454</v>
      </c>
      <c r="AB49" s="382" t="n">
        <v>13636363</v>
      </c>
      <c r="AC49" s="382" t="n">
        <v>4545454</v>
      </c>
      <c r="AD49" s="382" t="n">
        <v>13636363</v>
      </c>
      <c r="AE49" s="382" t="n">
        <v>4545454</v>
      </c>
      <c r="AF49" s="382" t="n">
        <v>13636363</v>
      </c>
      <c r="AG49" s="382" t="n">
        <v>4545454</v>
      </c>
      <c r="AH49" s="382" t="n">
        <v>13636365</v>
      </c>
      <c r="AI49" s="382" t="n">
        <v>4545454</v>
      </c>
      <c r="AJ49" s="382" t="n">
        <v>17661363</v>
      </c>
      <c r="AK49" s="382" t="n">
        <v>4545454</v>
      </c>
      <c r="AL49" s="382"/>
      <c r="AM49" s="382" t="n">
        <v>4545454</v>
      </c>
      <c r="AN49" s="382"/>
      <c r="AO49" s="382" t="n">
        <v>4545454</v>
      </c>
      <c r="AP49" s="383"/>
    </row>
    <row r="50" customFormat="false" ht="18.75" hidden="false" customHeight="true" outlineLevel="0" collapsed="false">
      <c r="B50" s="381" t="n">
        <v>505</v>
      </c>
      <c r="C50" s="440" t="s">
        <v>180</v>
      </c>
      <c r="D50" s="464"/>
      <c r="E50" s="465"/>
      <c r="F50" s="451"/>
      <c r="G50" s="459" t="n">
        <v>1587977</v>
      </c>
      <c r="H50" s="461" t="n">
        <f aca="false">SUMIF($S$8:$AP$9,$W$8,S50:AP50)</f>
        <v>1800000</v>
      </c>
      <c r="I50" s="461" t="n">
        <v>1358500</v>
      </c>
      <c r="J50" s="383" t="n">
        <v>1111425</v>
      </c>
      <c r="K50" s="482" t="n">
        <v>957425</v>
      </c>
      <c r="L50" s="463"/>
      <c r="N50" s="417"/>
      <c r="O50" s="353"/>
      <c r="Q50" s="388" t="n">
        <f aca="true">SUMIF($S$8:$AP$8,$S$8,$S50:$AP50)-SUMIFS(OFFSET($S50,,,,MATCH($R$5,$S$7:$AP$7,0)),OFFSET($S$8,,,,MATCH($R$5,$S$7:$AP$7,0)),$S$8)+R50</f>
        <v>1111425</v>
      </c>
      <c r="R50" s="383" t="n">
        <f aca="true">SUMIFS(OFFSET($S50,,,,MATCH($R$5,$S$7:$AP$7,0)+1),OFFSET($S$8,,,,MATCH($R$5,$S$7:$AP$7,0)+1),$T$8)</f>
        <v>211425</v>
      </c>
      <c r="S50" s="389" t="n">
        <v>150000</v>
      </c>
      <c r="T50" s="382" t="n">
        <v>8500</v>
      </c>
      <c r="U50" s="382" t="n">
        <v>150000</v>
      </c>
      <c r="V50" s="382"/>
      <c r="W50" s="382" t="n">
        <v>150000</v>
      </c>
      <c r="X50" s="382"/>
      <c r="Y50" s="382" t="n">
        <v>150000</v>
      </c>
      <c r="Z50" s="382" t="n">
        <v>202925</v>
      </c>
      <c r="AA50" s="382" t="n">
        <v>150000</v>
      </c>
      <c r="AB50" s="382"/>
      <c r="AC50" s="382" t="n">
        <v>150000</v>
      </c>
      <c r="AD50" s="382"/>
      <c r="AE50" s="382" t="n">
        <v>150000</v>
      </c>
      <c r="AF50" s="382" t="n">
        <v>296000</v>
      </c>
      <c r="AG50" s="382" t="n">
        <v>150000</v>
      </c>
      <c r="AH50" s="382"/>
      <c r="AI50" s="382" t="n">
        <v>150000</v>
      </c>
      <c r="AJ50" s="382" t="n">
        <v>248680</v>
      </c>
      <c r="AK50" s="382" t="n">
        <v>150000</v>
      </c>
      <c r="AL50" s="382"/>
      <c r="AM50" s="382" t="n">
        <v>150000</v>
      </c>
      <c r="AN50" s="382"/>
      <c r="AO50" s="382" t="n">
        <v>150000</v>
      </c>
      <c r="AP50" s="383"/>
    </row>
    <row r="51" customFormat="false" ht="18.75" hidden="false" customHeight="true" outlineLevel="0" collapsed="false">
      <c r="B51" s="381" t="n">
        <v>506</v>
      </c>
      <c r="C51" s="440" t="s">
        <v>181</v>
      </c>
      <c r="D51" s="464"/>
      <c r="E51" s="465"/>
      <c r="F51" s="451"/>
      <c r="G51" s="459" t="n">
        <v>6200376</v>
      </c>
      <c r="H51" s="461" t="n">
        <f aca="false">SUMIF($S$8:$AP$9,$W$8,S51:AP51)</f>
        <v>4800000</v>
      </c>
      <c r="I51" s="461" t="n">
        <v>7064023</v>
      </c>
      <c r="J51" s="383" t="n">
        <v>6477783</v>
      </c>
      <c r="K51" s="482" t="n">
        <v>6419283</v>
      </c>
      <c r="L51" s="463"/>
      <c r="N51" s="417"/>
      <c r="O51" s="353"/>
      <c r="Q51" s="388" t="n">
        <f aca="true">SUMIF($S$8:$AP$8,$S$8,$S51:$AP51)-SUMIFS(OFFSET($S51,,,,MATCH($R$5,$S$7:$AP$7,0)),OFFSET($S$8,,,,MATCH($R$5,$S$7:$AP$7,0)),$S$8)+R51</f>
        <v>6477783</v>
      </c>
      <c r="R51" s="383" t="n">
        <f aca="true">SUMIFS(OFFSET($S51,,,,MATCH($R$5,$S$7:$AP$7,0)+1),OFFSET($S$8,,,,MATCH($R$5,$S$7:$AP$7,0)+1),$T$8)</f>
        <v>4077783</v>
      </c>
      <c r="S51" s="389" t="n">
        <v>1200000</v>
      </c>
      <c r="T51" s="382" t="n">
        <v>1478797</v>
      </c>
      <c r="U51" s="382" t="n">
        <v>0</v>
      </c>
      <c r="V51" s="382" t="n">
        <v>1569526</v>
      </c>
      <c r="W51" s="382" t="n">
        <v>0</v>
      </c>
      <c r="X51" s="382" t="n">
        <v>415700</v>
      </c>
      <c r="Y51" s="382" t="n">
        <v>400000</v>
      </c>
      <c r="Z51" s="382" t="n">
        <v>199760</v>
      </c>
      <c r="AA51" s="382" t="n">
        <v>400000</v>
      </c>
      <c r="AB51" s="382" t="n">
        <v>265000</v>
      </c>
      <c r="AC51" s="382" t="n">
        <v>400000</v>
      </c>
      <c r="AD51" s="382" t="n">
        <v>149000</v>
      </c>
      <c r="AE51" s="382" t="n">
        <v>400000</v>
      </c>
      <c r="AF51" s="382" t="n">
        <v>600500</v>
      </c>
      <c r="AG51" s="382" t="n">
        <v>400000</v>
      </c>
      <c r="AH51" s="382" t="n">
        <v>541000</v>
      </c>
      <c r="AI51" s="382" t="n">
        <v>400000</v>
      </c>
      <c r="AJ51" s="382" t="n">
        <v>213000</v>
      </c>
      <c r="AK51" s="382" t="n">
        <v>400000</v>
      </c>
      <c r="AL51" s="382"/>
      <c r="AM51" s="382" t="n">
        <v>400000</v>
      </c>
      <c r="AN51" s="382"/>
      <c r="AO51" s="382" t="n">
        <v>400000</v>
      </c>
      <c r="AP51" s="383"/>
    </row>
    <row r="52" customFormat="false" ht="18.75" hidden="false" customHeight="true" outlineLevel="0" collapsed="false">
      <c r="B52" s="381" t="n">
        <v>507</v>
      </c>
      <c r="C52" s="440" t="s">
        <v>182</v>
      </c>
      <c r="D52" s="464"/>
      <c r="E52" s="465"/>
      <c r="F52" s="451"/>
      <c r="G52" s="459" t="n">
        <v>12903920</v>
      </c>
      <c r="H52" s="461" t="n">
        <f aca="false">SUMIF($S$8:$AP$9,$W$8,S52:AP52)</f>
        <v>9834107</v>
      </c>
      <c r="I52" s="461" t="n">
        <v>9834107</v>
      </c>
      <c r="J52" s="383" t="n">
        <v>9834107</v>
      </c>
      <c r="K52" s="482" t="n">
        <v>16273115</v>
      </c>
      <c r="L52" s="463"/>
      <c r="N52" s="417"/>
      <c r="O52" s="353"/>
      <c r="Q52" s="388" t="n">
        <f aca="true">SUMIF($S$8:$AP$8,$S$8,$S52:$AP52)-SUMIFS(OFFSET($S52,,,,MATCH($R$5,$S$7:$AP$7,0)),OFFSET($S$8,,,,MATCH($R$5,$S$7:$AP$7,0)),$S$8)+R52</f>
        <v>9834107</v>
      </c>
      <c r="R52" s="383" t="n">
        <f aca="true">SUMIFS(OFFSET($S52,,,,MATCH($R$5,$S$7:$AP$7,0)+1),OFFSET($S$8,,,,MATCH($R$5,$S$7:$AP$7,0)+1),$T$8)</f>
        <v>260934</v>
      </c>
      <c r="S52" s="389" t="n">
        <v>260934</v>
      </c>
      <c r="T52" s="382" t="n">
        <v>260934</v>
      </c>
      <c r="U52" s="382"/>
      <c r="V52" s="382"/>
      <c r="W52" s="382"/>
      <c r="X52" s="382"/>
      <c r="Y52" s="382"/>
      <c r="Z52" s="382"/>
      <c r="AA52" s="382"/>
      <c r="AB52" s="382"/>
      <c r="AC52" s="382"/>
      <c r="AD52" s="382"/>
      <c r="AE52" s="382" t="n">
        <v>445500</v>
      </c>
      <c r="AF52" s="382" t="n">
        <v>9225000</v>
      </c>
      <c r="AG52" s="382" t="n">
        <v>2750000</v>
      </c>
      <c r="AH52" s="382" t="n">
        <v>758103</v>
      </c>
      <c r="AI52" s="382" t="n">
        <v>348595</v>
      </c>
      <c r="AJ52" s="382" t="n">
        <v>582885</v>
      </c>
      <c r="AK52" s="382" t="n">
        <v>779078</v>
      </c>
      <c r="AL52" s="382"/>
      <c r="AM52" s="382" t="n">
        <v>5250000</v>
      </c>
      <c r="AN52" s="382"/>
      <c r="AO52" s="382" t="n">
        <v>0</v>
      </c>
      <c r="AP52" s="383"/>
    </row>
    <row r="53" customFormat="false" ht="18.75" hidden="false" customHeight="true" outlineLevel="0" collapsed="false">
      <c r="B53" s="381" t="n">
        <v>508</v>
      </c>
      <c r="C53" s="440" t="s">
        <v>183</v>
      </c>
      <c r="D53" s="464"/>
      <c r="E53" s="465"/>
      <c r="F53" s="451"/>
      <c r="G53" s="459"/>
      <c r="H53" s="461" t="n">
        <f aca="false">SUMIF($S$8:$AP$9,$W$8,S53:AP53)</f>
        <v>250000</v>
      </c>
      <c r="I53" s="461" t="n">
        <v>150000</v>
      </c>
      <c r="J53" s="383" t="n">
        <v>100000</v>
      </c>
      <c r="K53" s="482" t="n">
        <v>0</v>
      </c>
      <c r="L53" s="463"/>
      <c r="N53" s="417"/>
      <c r="O53" s="353"/>
      <c r="Q53" s="388" t="n">
        <f aca="true">SUMIF($S$8:$AP$8,$S$8,$S53:$AP53)-SUMIFS(OFFSET($S53,,,,MATCH($R$5,$S$7:$AP$7,0)),OFFSET($S$8,,,,MATCH($R$5,$S$7:$AP$7,0)),$S$8)+R53</f>
        <v>100000</v>
      </c>
      <c r="R53" s="383" t="n">
        <f aca="true">SUMIFS(OFFSET($S53,,,,MATCH($R$5,$S$7:$AP$7,0)+1),OFFSET($S$8,,,,MATCH($R$5,$S$7:$AP$7,0)+1),$T$8)</f>
        <v>0</v>
      </c>
      <c r="S53" s="389" t="n">
        <v>50000</v>
      </c>
      <c r="T53" s="382"/>
      <c r="U53" s="382"/>
      <c r="V53" s="382"/>
      <c r="W53" s="382" t="n">
        <v>50000</v>
      </c>
      <c r="X53" s="382"/>
      <c r="Y53" s="382"/>
      <c r="Z53" s="382"/>
      <c r="AA53" s="382" t="n">
        <v>50000</v>
      </c>
      <c r="AB53" s="382"/>
      <c r="AC53" s="382"/>
      <c r="AD53" s="382"/>
      <c r="AE53" s="382" t="n">
        <v>50000</v>
      </c>
      <c r="AF53" s="382"/>
      <c r="AG53" s="382"/>
      <c r="AH53" s="382"/>
      <c r="AI53" s="382" t="n">
        <v>50000</v>
      </c>
      <c r="AJ53" s="382"/>
      <c r="AK53" s="382"/>
      <c r="AL53" s="382"/>
      <c r="AM53" s="382"/>
      <c r="AN53" s="382"/>
      <c r="AO53" s="382" t="n">
        <v>0</v>
      </c>
      <c r="AP53" s="383"/>
    </row>
    <row r="54" customFormat="false" ht="18.75" hidden="false" customHeight="true" outlineLevel="0" collapsed="false">
      <c r="B54" s="381" t="n">
        <v>509</v>
      </c>
      <c r="C54" s="440" t="s">
        <v>184</v>
      </c>
      <c r="D54" s="464"/>
      <c r="E54" s="465"/>
      <c r="F54" s="451"/>
      <c r="G54" s="459" t="n">
        <v>3044568</v>
      </c>
      <c r="H54" s="461" t="n">
        <f aca="false">SUMIF($S$8:$AP$9,$W$8,S54:AP54)</f>
        <v>6600000</v>
      </c>
      <c r="I54" s="461" t="n">
        <v>6600000</v>
      </c>
      <c r="J54" s="383" t="n">
        <v>4400000</v>
      </c>
      <c r="K54" s="482" t="n">
        <v>2200000</v>
      </c>
      <c r="L54" s="463"/>
      <c r="N54" s="417"/>
      <c r="O54" s="353"/>
      <c r="Q54" s="388" t="n">
        <f aca="true">SUMIF($S$8:$AP$8,$S$8,$S54:$AP54)-SUMIFS(OFFSET($S54,,,,MATCH($R$5,$S$7:$AP$7,0)),OFFSET($S$8,,,,MATCH($R$5,$S$7:$AP$7,0)),$S$8)+R54</f>
        <v>4400000</v>
      </c>
      <c r="R54" s="383" t="n">
        <f aca="true">SUMIFS(OFFSET($S54,,,,MATCH($R$5,$S$7:$AP$7,0)+1),OFFSET($S$8,,,,MATCH($R$5,$S$7:$AP$7,0)+1),$T$8)</f>
        <v>0</v>
      </c>
      <c r="S54" s="389"/>
      <c r="T54" s="382"/>
      <c r="U54" s="382"/>
      <c r="V54" s="382"/>
      <c r="W54" s="382"/>
      <c r="X54" s="382"/>
      <c r="Y54" s="382" t="n">
        <v>2200000</v>
      </c>
      <c r="Z54" s="382"/>
      <c r="AA54" s="382"/>
      <c r="AB54" s="382"/>
      <c r="AC54" s="382"/>
      <c r="AD54" s="382"/>
      <c r="AE54" s="382" t="n">
        <v>2200000</v>
      </c>
      <c r="AF54" s="382"/>
      <c r="AG54" s="382"/>
      <c r="AH54" s="382"/>
      <c r="AI54" s="382"/>
      <c r="AJ54" s="382"/>
      <c r="AK54" s="382" t="n">
        <v>2200000</v>
      </c>
      <c r="AL54" s="382"/>
      <c r="AM54" s="382"/>
      <c r="AN54" s="382"/>
      <c r="AO54" s="382" t="n">
        <v>0</v>
      </c>
      <c r="AP54" s="383"/>
    </row>
    <row r="55" customFormat="false" ht="18.75" hidden="false" customHeight="true" outlineLevel="0" collapsed="false">
      <c r="B55" s="381" t="n">
        <v>510</v>
      </c>
      <c r="C55" s="440" t="s">
        <v>185</v>
      </c>
      <c r="D55" s="464"/>
      <c r="E55" s="465"/>
      <c r="F55" s="451"/>
      <c r="G55" s="459" t="n">
        <v>2901660</v>
      </c>
      <c r="H55" s="461" t="n">
        <f aca="false">SUMIF($S$8:$AP$9,$W$8,S55:AP55)</f>
        <v>1800000</v>
      </c>
      <c r="I55" s="461" t="n">
        <v>4777000</v>
      </c>
      <c r="J55" s="383" t="n">
        <v>5027000</v>
      </c>
      <c r="K55" s="482" t="n">
        <v>9257000</v>
      </c>
      <c r="L55" s="463"/>
      <c r="N55" s="417"/>
      <c r="O55" s="353"/>
      <c r="Q55" s="388" t="n">
        <f aca="true">SUMIF($S$8:$AP$8,$S$8,$S55:$AP55)-SUMIFS(OFFSET($S55,,,,MATCH($R$5,$S$7:$AP$7,0)),OFFSET($S$8,,,,MATCH($R$5,$S$7:$AP$7,0)),$S$8)+R55</f>
        <v>5027000</v>
      </c>
      <c r="R55" s="383" t="n">
        <f aca="true">SUMIFS(OFFSET($S55,,,,MATCH($R$5,$S$7:$AP$7,0)+1),OFFSET($S$8,,,,MATCH($R$5,$S$7:$AP$7,0)+1),$T$8)</f>
        <v>4127000</v>
      </c>
      <c r="S55" s="389" t="n">
        <v>150000</v>
      </c>
      <c r="T55" s="382" t="n">
        <v>1900000</v>
      </c>
      <c r="U55" s="382" t="n">
        <v>150000</v>
      </c>
      <c r="V55" s="382" t="n">
        <v>1476000</v>
      </c>
      <c r="W55" s="382" t="n">
        <v>150000</v>
      </c>
      <c r="X55" s="382" t="n">
        <v>51000</v>
      </c>
      <c r="Y55" s="382" t="n">
        <v>150000</v>
      </c>
      <c r="Z55" s="382"/>
      <c r="AA55" s="382" t="n">
        <v>150000</v>
      </c>
      <c r="AB55" s="382" t="n">
        <v>700000</v>
      </c>
      <c r="AC55" s="382" t="n">
        <v>150000</v>
      </c>
      <c r="AD55" s="382"/>
      <c r="AE55" s="382" t="n">
        <v>150000</v>
      </c>
      <c r="AF55" s="382" t="n">
        <v>2900000</v>
      </c>
      <c r="AG55" s="382" t="n">
        <v>150000</v>
      </c>
      <c r="AH55" s="382" t="n">
        <v>1780000</v>
      </c>
      <c r="AI55" s="382" t="n">
        <v>150000</v>
      </c>
      <c r="AJ55" s="382" t="n">
        <v>1204500</v>
      </c>
      <c r="AK55" s="382" t="n">
        <v>150000</v>
      </c>
      <c r="AL55" s="382"/>
      <c r="AM55" s="382" t="n">
        <v>150000</v>
      </c>
      <c r="AN55" s="382"/>
      <c r="AO55" s="382" t="n">
        <v>150000</v>
      </c>
      <c r="AP55" s="383"/>
    </row>
    <row r="56" customFormat="false" ht="18.75" hidden="false" customHeight="true" outlineLevel="0" collapsed="false">
      <c r="B56" s="381" t="n">
        <v>511</v>
      </c>
      <c r="C56" s="440" t="s">
        <v>186</v>
      </c>
      <c r="D56" s="464"/>
      <c r="E56" s="465"/>
      <c r="F56" s="451"/>
      <c r="G56" s="459" t="n">
        <v>2171456</v>
      </c>
      <c r="H56" s="461" t="n">
        <f aca="false">SUMIF($S$8:$AP$9,$W$8,S56:AP56)</f>
        <v>2040000</v>
      </c>
      <c r="I56" s="461" t="n">
        <v>2026165</v>
      </c>
      <c r="J56" s="383" t="n">
        <v>2040453</v>
      </c>
      <c r="K56" s="482" t="n">
        <v>1756407</v>
      </c>
      <c r="L56" s="463"/>
      <c r="N56" s="417"/>
      <c r="O56" s="353"/>
      <c r="Q56" s="388" t="n">
        <f aca="true">SUMIF($S$8:$AP$8,$S$8,$S56:$AP56)-SUMIFS(OFFSET($S56,,,,MATCH($R$5,$S$7:$AP$7,0)),OFFSET($S$8,,,,MATCH($R$5,$S$7:$AP$7,0)),$S$8)+R56</f>
        <v>2040453</v>
      </c>
      <c r="R56" s="383" t="n">
        <f aca="true">SUMIFS(OFFSET($S56,,,,MATCH($R$5,$S$7:$AP$7,0)+1),OFFSET($S$8,,,,MATCH($R$5,$S$7:$AP$7,0)+1),$T$8)</f>
        <v>1020453</v>
      </c>
      <c r="S56" s="389" t="n">
        <v>170000</v>
      </c>
      <c r="T56" s="382" t="n">
        <v>184600</v>
      </c>
      <c r="U56" s="382" t="n">
        <v>170000</v>
      </c>
      <c r="V56" s="382" t="n">
        <v>163259</v>
      </c>
      <c r="W56" s="382" t="n">
        <v>170000</v>
      </c>
      <c r="X56" s="382" t="n">
        <v>148306</v>
      </c>
      <c r="Y56" s="382" t="n">
        <v>170000</v>
      </c>
      <c r="Z56" s="382" t="n">
        <v>184178</v>
      </c>
      <c r="AA56" s="382" t="n">
        <v>170000</v>
      </c>
      <c r="AB56" s="382" t="n">
        <v>167921</v>
      </c>
      <c r="AC56" s="382" t="n">
        <v>170000</v>
      </c>
      <c r="AD56" s="382" t="n">
        <v>172189</v>
      </c>
      <c r="AE56" s="382" t="n">
        <v>170000</v>
      </c>
      <c r="AF56" s="382" t="n">
        <v>55490</v>
      </c>
      <c r="AG56" s="382" t="n">
        <v>170000</v>
      </c>
      <c r="AH56" s="382" t="n">
        <v>170464</v>
      </c>
      <c r="AI56" s="382" t="n">
        <v>170000</v>
      </c>
      <c r="AJ56" s="382" t="n">
        <v>21342</v>
      </c>
      <c r="AK56" s="382" t="n">
        <v>170000</v>
      </c>
      <c r="AL56" s="382"/>
      <c r="AM56" s="382" t="n">
        <v>170000</v>
      </c>
      <c r="AN56" s="382"/>
      <c r="AO56" s="382" t="n">
        <v>170000</v>
      </c>
      <c r="AP56" s="383"/>
    </row>
    <row r="57" customFormat="false" ht="18.75" hidden="false" customHeight="true" outlineLevel="0" collapsed="false">
      <c r="B57" s="381" t="n">
        <v>512</v>
      </c>
      <c r="C57" s="440" t="s">
        <v>187</v>
      </c>
      <c r="D57" s="464"/>
      <c r="E57" s="465"/>
      <c r="F57" s="451"/>
      <c r="G57" s="459" t="n">
        <v>1215730</v>
      </c>
      <c r="H57" s="461" t="n">
        <f aca="false">SUMIF($S$8:$AP$9,$W$8,S57:AP57)</f>
        <v>1080000</v>
      </c>
      <c r="I57" s="461" t="n">
        <v>1099648</v>
      </c>
      <c r="J57" s="383" t="n">
        <v>1076690</v>
      </c>
      <c r="K57" s="482" t="n">
        <v>991507</v>
      </c>
      <c r="L57" s="463"/>
      <c r="N57" s="417"/>
      <c r="O57" s="353"/>
      <c r="Q57" s="388" t="n">
        <f aca="true">SUMIF($S$8:$AP$8,$S$8,$S57:$AP57)-SUMIFS(OFFSET($S57,,,,MATCH($R$5,$S$7:$AP$7,0)),OFFSET($S$8,,,,MATCH($R$5,$S$7:$AP$7,0)),$S$8)+R57</f>
        <v>1076690</v>
      </c>
      <c r="R57" s="383" t="n">
        <f aca="true">SUMIFS(OFFSET($S57,,,,MATCH($R$5,$S$7:$AP$7,0)+1),OFFSET($S$8,,,,MATCH($R$5,$S$7:$AP$7,0)+1),$T$8)</f>
        <v>536690</v>
      </c>
      <c r="S57" s="389" t="n">
        <v>90000</v>
      </c>
      <c r="T57" s="382" t="n">
        <v>136330</v>
      </c>
      <c r="U57" s="382" t="n">
        <v>90000</v>
      </c>
      <c r="V57" s="382" t="n">
        <v>59671</v>
      </c>
      <c r="W57" s="382" t="n">
        <v>90000</v>
      </c>
      <c r="X57" s="382" t="n">
        <v>93647</v>
      </c>
      <c r="Y57" s="382" t="n">
        <v>90000</v>
      </c>
      <c r="Z57" s="382" t="n">
        <v>102260</v>
      </c>
      <c r="AA57" s="382" t="n">
        <v>90000</v>
      </c>
      <c r="AB57" s="382" t="n">
        <v>72391</v>
      </c>
      <c r="AC57" s="382" t="n">
        <v>90000</v>
      </c>
      <c r="AD57" s="382" t="n">
        <v>72391</v>
      </c>
      <c r="AE57" s="382" t="n">
        <v>90000</v>
      </c>
      <c r="AF57" s="382" t="n">
        <v>97326</v>
      </c>
      <c r="AG57" s="382" t="n">
        <v>90000</v>
      </c>
      <c r="AH57" s="382" t="n">
        <v>87491</v>
      </c>
      <c r="AI57" s="382" t="n">
        <v>90000</v>
      </c>
      <c r="AJ57" s="382" t="n">
        <v>87492</v>
      </c>
      <c r="AK57" s="382" t="n">
        <v>90000</v>
      </c>
      <c r="AL57" s="382"/>
      <c r="AM57" s="382" t="n">
        <v>90000</v>
      </c>
      <c r="AN57" s="382"/>
      <c r="AO57" s="382" t="n">
        <v>90000</v>
      </c>
      <c r="AP57" s="383"/>
    </row>
    <row r="58" customFormat="false" ht="18.75" hidden="false" customHeight="true" outlineLevel="0" collapsed="false">
      <c r="B58" s="381" t="n">
        <v>513</v>
      </c>
      <c r="C58" s="440" t="s">
        <v>188</v>
      </c>
      <c r="D58" s="464"/>
      <c r="E58" s="465"/>
      <c r="F58" s="451"/>
      <c r="G58" s="459" t="n">
        <v>3258186</v>
      </c>
      <c r="H58" s="461" t="n">
        <f aca="false">SUMIF($S$8:$AP$9,$W$8,S58:AP58)</f>
        <v>3500000</v>
      </c>
      <c r="I58" s="461" t="n">
        <v>6756039</v>
      </c>
      <c r="J58" s="383" t="n">
        <v>8732577</v>
      </c>
      <c r="K58" s="482" t="n">
        <v>27558613</v>
      </c>
      <c r="L58" s="463"/>
      <c r="N58" s="417"/>
      <c r="O58" s="353"/>
      <c r="Q58" s="388" t="n">
        <f aca="true">SUMIF($S$8:$AP$8,$S$8,$S58:$AP58)-SUMIFS(OFFSET($S58,,,,MATCH($R$5,$S$7:$AP$7,0)),OFFSET($S$8,,,,MATCH($R$5,$S$7:$AP$7,0)),$S$8)+R58</f>
        <v>8732577</v>
      </c>
      <c r="R58" s="383" t="n">
        <f aca="true">SUMIFS(OFFSET($S58,,,,MATCH($R$5,$S$7:$AP$7,0)+1),OFFSET($S$8,,,,MATCH($R$5,$S$7:$AP$7,0)+1),$T$8)</f>
        <v>7032577</v>
      </c>
      <c r="S58" s="389" t="n">
        <v>300000</v>
      </c>
      <c r="T58" s="382" t="n">
        <v>37723</v>
      </c>
      <c r="U58" s="382" t="n">
        <v>300000</v>
      </c>
      <c r="V58" s="382" t="n">
        <v>4087740</v>
      </c>
      <c r="W58" s="382" t="n">
        <v>300000</v>
      </c>
      <c r="X58" s="382" t="n">
        <v>30576</v>
      </c>
      <c r="Y58" s="382" t="n">
        <v>300000</v>
      </c>
      <c r="Z58" s="382" t="n">
        <v>144996</v>
      </c>
      <c r="AA58" s="382" t="n">
        <v>300000</v>
      </c>
      <c r="AB58" s="382" t="n">
        <v>152084</v>
      </c>
      <c r="AC58" s="382" t="n">
        <v>300000</v>
      </c>
      <c r="AD58" s="382" t="n">
        <v>2579458</v>
      </c>
      <c r="AE58" s="382" t="n">
        <v>300000</v>
      </c>
      <c r="AF58" s="382" t="n">
        <v>6754696</v>
      </c>
      <c r="AG58" s="382" t="n">
        <v>300000</v>
      </c>
      <c r="AH58" s="382" t="n">
        <v>12971340</v>
      </c>
      <c r="AI58" s="382" t="n">
        <v>300000</v>
      </c>
      <c r="AJ58" s="382" t="n">
        <v>672800</v>
      </c>
      <c r="AK58" s="382" t="n">
        <v>300000</v>
      </c>
      <c r="AL58" s="382"/>
      <c r="AM58" s="382" t="n">
        <v>300000</v>
      </c>
      <c r="AN58" s="382"/>
      <c r="AO58" s="382" t="n">
        <v>200000</v>
      </c>
      <c r="AP58" s="383"/>
    </row>
    <row r="59" customFormat="false" ht="18.75" hidden="false" customHeight="true" outlineLevel="0" collapsed="false">
      <c r="B59" s="381" t="n">
        <v>514</v>
      </c>
      <c r="C59" s="440" t="s">
        <v>189</v>
      </c>
      <c r="D59" s="464"/>
      <c r="E59" s="465"/>
      <c r="F59" s="451"/>
      <c r="G59" s="459" t="n">
        <v>1756826</v>
      </c>
      <c r="H59" s="461" t="n">
        <f aca="false">SUMIF($S$8:$AP$9,$W$8,S59:AP59)</f>
        <v>3000000</v>
      </c>
      <c r="I59" s="461" t="n">
        <v>2754252</v>
      </c>
      <c r="J59" s="383" t="n">
        <v>2154252</v>
      </c>
      <c r="K59" s="482" t="n">
        <v>1404252</v>
      </c>
      <c r="L59" s="463"/>
      <c r="N59" s="417"/>
      <c r="O59" s="353"/>
      <c r="Q59" s="388" t="n">
        <f aca="true">SUMIF($S$8:$AP$8,$S$8,$S59:$AP59)-SUMIFS(OFFSET($S59,,,,MATCH($R$5,$S$7:$AP$7,0)),OFFSET($S$8,,,,MATCH($R$5,$S$7:$AP$7,0)),$S$8)+R59</f>
        <v>2154252</v>
      </c>
      <c r="R59" s="383" t="n">
        <f aca="true">SUMIFS(OFFSET($S59,,,,MATCH($R$5,$S$7:$AP$7,0)+1),OFFSET($S$8,,,,MATCH($R$5,$S$7:$AP$7,0)+1),$T$8)</f>
        <v>654252</v>
      </c>
      <c r="S59" s="389" t="n">
        <v>250000</v>
      </c>
      <c r="T59" s="382"/>
      <c r="U59" s="382" t="n">
        <v>250000</v>
      </c>
      <c r="V59" s="382" t="n">
        <v>504252</v>
      </c>
      <c r="W59" s="382" t="n">
        <v>250000</v>
      </c>
      <c r="X59" s="382"/>
      <c r="Y59" s="382" t="n">
        <v>250000</v>
      </c>
      <c r="Z59" s="382" t="n">
        <v>150000</v>
      </c>
      <c r="AA59" s="382" t="n">
        <v>250000</v>
      </c>
      <c r="AB59" s="382"/>
      <c r="AC59" s="382" t="n">
        <v>250000</v>
      </c>
      <c r="AD59" s="382"/>
      <c r="AE59" s="382" t="n">
        <v>250000</v>
      </c>
      <c r="AF59" s="382"/>
      <c r="AG59" s="382" t="n">
        <v>250000</v>
      </c>
      <c r="AH59" s="382"/>
      <c r="AI59" s="382" t="n">
        <v>250000</v>
      </c>
      <c r="AJ59" s="382"/>
      <c r="AK59" s="382" t="n">
        <v>250000</v>
      </c>
      <c r="AL59" s="382"/>
      <c r="AM59" s="382" t="n">
        <v>250000</v>
      </c>
      <c r="AN59" s="382"/>
      <c r="AO59" s="382" t="n">
        <v>250000</v>
      </c>
      <c r="AP59" s="383"/>
    </row>
    <row r="60" customFormat="false" ht="18.75" hidden="false" customHeight="true" outlineLevel="0" collapsed="false">
      <c r="B60" s="381" t="n">
        <v>515</v>
      </c>
      <c r="C60" s="440" t="s">
        <v>190</v>
      </c>
      <c r="D60" s="464"/>
      <c r="E60" s="465"/>
      <c r="F60" s="451"/>
      <c r="G60" s="459" t="n">
        <v>3132761</v>
      </c>
      <c r="H60" s="461" t="n">
        <f aca="false">SUMIF($S$8:$AP$9,$W$8,S60:AP60)</f>
        <v>2500000</v>
      </c>
      <c r="I60" s="461" t="n">
        <v>1900000</v>
      </c>
      <c r="J60" s="383" t="n">
        <v>1300000</v>
      </c>
      <c r="K60" s="482" t="n">
        <v>700000</v>
      </c>
      <c r="L60" s="463"/>
      <c r="N60" s="417"/>
      <c r="O60" s="353"/>
      <c r="Q60" s="388" t="n">
        <f aca="true">SUMIF($S$8:$AP$8,$S$8,$S60:$AP60)-SUMIFS(OFFSET($S60,,,,MATCH($R$5,$S$7:$AP$7,0)),OFFSET($S$8,,,,MATCH($R$5,$S$7:$AP$7,0)),$S$8)+R60</f>
        <v>1300000</v>
      </c>
      <c r="R60" s="383" t="n">
        <f aca="true">SUMIFS(OFFSET($S60,,,,MATCH($R$5,$S$7:$AP$7,0)+1),OFFSET($S$8,,,,MATCH($R$5,$S$7:$AP$7,0)+1),$T$8)</f>
        <v>0</v>
      </c>
      <c r="S60" s="389" t="n">
        <v>200000</v>
      </c>
      <c r="T60" s="382"/>
      <c r="U60" s="382" t="n">
        <v>200000</v>
      </c>
      <c r="V60" s="382"/>
      <c r="W60" s="382" t="n">
        <v>200000</v>
      </c>
      <c r="X60" s="382"/>
      <c r="Y60" s="382" t="n">
        <v>200000</v>
      </c>
      <c r="Z60" s="382"/>
      <c r="AA60" s="382" t="n">
        <v>200000</v>
      </c>
      <c r="AB60" s="382"/>
      <c r="AC60" s="382" t="n">
        <v>200000</v>
      </c>
      <c r="AD60" s="382"/>
      <c r="AE60" s="382" t="n">
        <v>200000</v>
      </c>
      <c r="AF60" s="382"/>
      <c r="AG60" s="382" t="n">
        <v>200000</v>
      </c>
      <c r="AH60" s="382"/>
      <c r="AI60" s="382" t="n">
        <v>200000</v>
      </c>
      <c r="AJ60" s="382"/>
      <c r="AK60" s="382" t="n">
        <v>200000</v>
      </c>
      <c r="AL60" s="382"/>
      <c r="AM60" s="382" t="n">
        <v>200000</v>
      </c>
      <c r="AN60" s="382"/>
      <c r="AO60" s="382" t="n">
        <v>300000</v>
      </c>
      <c r="AP60" s="383"/>
    </row>
    <row r="61" customFormat="false" ht="18.75" hidden="false" customHeight="true" outlineLevel="0" collapsed="false">
      <c r="B61" s="381" t="n">
        <v>516</v>
      </c>
      <c r="C61" s="440" t="s">
        <v>191</v>
      </c>
      <c r="D61" s="464"/>
      <c r="E61" s="465"/>
      <c r="F61" s="451"/>
      <c r="G61" s="459" t="n">
        <v>2397132</v>
      </c>
      <c r="H61" s="461" t="n">
        <f aca="false">SUMIF($S$8:$AP$9,$W$8,S61:AP61)</f>
        <v>6000000</v>
      </c>
      <c r="I61" s="461" t="n">
        <v>5460000</v>
      </c>
      <c r="J61" s="383" t="n">
        <v>4599558</v>
      </c>
      <c r="K61" s="482" t="n">
        <v>3099558</v>
      </c>
      <c r="L61" s="463"/>
      <c r="N61" s="417"/>
      <c r="O61" s="353"/>
      <c r="Q61" s="388" t="n">
        <f aca="true">SUMIF($S$8:$AP$8,$S$8,$S61:$AP61)-SUMIFS(OFFSET($S61,,,,MATCH($R$5,$S$7:$AP$7,0)),OFFSET($S$8,,,,MATCH($R$5,$S$7:$AP$7,0)),$S$8)+R61</f>
        <v>4599558</v>
      </c>
      <c r="R61" s="383" t="n">
        <f aca="true">SUMIFS(OFFSET($S61,,,,MATCH($R$5,$S$7:$AP$7,0)+1),OFFSET($S$8,,,,MATCH($R$5,$S$7:$AP$7,0)+1),$T$8)</f>
        <v>1599558</v>
      </c>
      <c r="S61" s="389" t="n">
        <v>500000</v>
      </c>
      <c r="T61" s="382" t="n">
        <v>960000</v>
      </c>
      <c r="U61" s="382" t="n">
        <v>500000</v>
      </c>
      <c r="V61" s="382"/>
      <c r="W61" s="382" t="n">
        <v>500000</v>
      </c>
      <c r="X61" s="382"/>
      <c r="Y61" s="382" t="n">
        <v>500000</v>
      </c>
      <c r="Z61" s="382" t="n">
        <v>639558</v>
      </c>
      <c r="AA61" s="382" t="n">
        <v>500000</v>
      </c>
      <c r="AB61" s="382"/>
      <c r="AC61" s="382" t="n">
        <v>500000</v>
      </c>
      <c r="AD61" s="382"/>
      <c r="AE61" s="382" t="n">
        <v>500000</v>
      </c>
      <c r="AF61" s="382"/>
      <c r="AG61" s="382" t="n">
        <v>500000</v>
      </c>
      <c r="AH61" s="382"/>
      <c r="AI61" s="382" t="n">
        <v>500000</v>
      </c>
      <c r="AJ61" s="382"/>
      <c r="AK61" s="382" t="n">
        <v>500000</v>
      </c>
      <c r="AL61" s="382"/>
      <c r="AM61" s="382" t="n">
        <v>500000</v>
      </c>
      <c r="AN61" s="382"/>
      <c r="AO61" s="382" t="n">
        <v>500000</v>
      </c>
      <c r="AP61" s="383"/>
    </row>
    <row r="62" customFormat="false" ht="18.75" hidden="false" customHeight="true" outlineLevel="0" collapsed="false">
      <c r="B62" s="381" t="n">
        <v>517</v>
      </c>
      <c r="C62" s="483" t="s">
        <v>192</v>
      </c>
      <c r="D62" s="484"/>
      <c r="E62" s="485"/>
      <c r="F62" s="451"/>
      <c r="G62" s="486" t="n">
        <v>6802632</v>
      </c>
      <c r="H62" s="487" t="n">
        <f aca="false">SUMIF($S$8:$AP$9,$W$8,S62:AP62)</f>
        <v>3500000</v>
      </c>
      <c r="I62" s="487" t="n">
        <v>5752632</v>
      </c>
      <c r="J62" s="383" t="n">
        <v>4752632</v>
      </c>
      <c r="K62" s="488" t="n">
        <v>4502632</v>
      </c>
      <c r="L62" s="489"/>
      <c r="N62" s="417"/>
      <c r="O62" s="353"/>
      <c r="Q62" s="388" t="n">
        <f aca="true">SUMIF($S$8:$AP$8,$S$8,$S62:$AP62)-SUMIFS(OFFSET($S62,,,,MATCH($R$5,$S$7:$AP$7,0)),OFFSET($S$8,,,,MATCH($R$5,$S$7:$AP$7,0)),$S$8)+R62</f>
        <v>4752632</v>
      </c>
      <c r="R62" s="383" t="n">
        <f aca="true">SUMIFS(OFFSET($S62,,,,MATCH($R$5,$S$7:$AP$7,0)+1),OFFSET($S$8,,,,MATCH($R$5,$S$7:$AP$7,0)+1),$T$8)</f>
        <v>3252632</v>
      </c>
      <c r="S62" s="389" t="n">
        <v>500000</v>
      </c>
      <c r="T62" s="382"/>
      <c r="U62" s="382"/>
      <c r="V62" s="382" t="n">
        <v>2052632</v>
      </c>
      <c r="W62" s="382" t="n">
        <v>500000</v>
      </c>
      <c r="X62" s="382" t="n">
        <v>1200000</v>
      </c>
      <c r="Y62" s="382" t="n">
        <v>500000</v>
      </c>
      <c r="Z62" s="382"/>
      <c r="AA62" s="382"/>
      <c r="AB62" s="382"/>
      <c r="AC62" s="382" t="n">
        <v>500000</v>
      </c>
      <c r="AD62" s="382"/>
      <c r="AE62" s="382"/>
      <c r="AF62" s="382" t="n">
        <v>250000</v>
      </c>
      <c r="AG62" s="382" t="n">
        <v>500000</v>
      </c>
      <c r="AH62" s="382"/>
      <c r="AI62" s="382"/>
      <c r="AJ62" s="382"/>
      <c r="AK62" s="382" t="n">
        <v>500000</v>
      </c>
      <c r="AL62" s="382"/>
      <c r="AM62" s="382"/>
      <c r="AN62" s="382"/>
      <c r="AO62" s="382" t="n">
        <v>500000</v>
      </c>
      <c r="AP62" s="383"/>
    </row>
    <row r="63" customFormat="false" ht="18.75" hidden="false" customHeight="true" outlineLevel="0" collapsed="false">
      <c r="B63" s="381"/>
      <c r="C63" s="426" t="s">
        <v>193</v>
      </c>
      <c r="D63" s="490"/>
      <c r="E63" s="491"/>
      <c r="F63" s="438"/>
      <c r="G63" s="402" t="n">
        <f aca="false">SUM(G46:G62)</f>
        <v>119448100</v>
      </c>
      <c r="H63" s="402" t="n">
        <f aca="false">SUM(H46:H62)</f>
        <v>131609555</v>
      </c>
      <c r="I63" s="402" t="n">
        <v>144984983</v>
      </c>
      <c r="J63" s="404" t="n">
        <v>161676342</v>
      </c>
      <c r="K63" s="407" t="n">
        <v>196477250</v>
      </c>
      <c r="L63" s="406"/>
      <c r="N63" s="417"/>
      <c r="O63" s="353"/>
      <c r="Q63" s="407" t="n">
        <f aca="false">SUM(Q46:Q62)</f>
        <v>161676342</v>
      </c>
      <c r="R63" s="404" t="n">
        <f aca="false">SUM(R46:R62)</f>
        <v>90390445</v>
      </c>
      <c r="S63" s="402" t="n">
        <f aca="false">SUM(S46:S62)</f>
        <v>16396388</v>
      </c>
      <c r="T63" s="403" t="n">
        <f aca="false">SUM(T46:T62)</f>
        <v>17360903</v>
      </c>
      <c r="U63" s="403" t="n">
        <f aca="false">SUM(U46:U62)</f>
        <v>6385454</v>
      </c>
      <c r="V63" s="403" t="n">
        <f aca="false">SUM(V46:V62)</f>
        <v>17601137</v>
      </c>
      <c r="W63" s="403" t="n">
        <f aca="false">SUM(W46:W62)</f>
        <v>6935454</v>
      </c>
      <c r="X63" s="403" t="n">
        <f aca="false">SUM(X46:X62)</f>
        <v>8130684</v>
      </c>
      <c r="Y63" s="403" t="n">
        <f aca="false">SUM(Y46:Y62)</f>
        <v>11485454</v>
      </c>
      <c r="Z63" s="403" t="n">
        <f aca="false">SUM(Z46:Z62)</f>
        <v>10925696</v>
      </c>
      <c r="AA63" s="403" t="n">
        <f aca="false">SUM(AA46:AA62)</f>
        <v>9335454</v>
      </c>
      <c r="AB63" s="403" t="n">
        <f aca="false">SUM(AB46:AB62)</f>
        <v>19709274</v>
      </c>
      <c r="AC63" s="403" t="n">
        <f aca="false">SUM(AC46:AC62)</f>
        <v>9785454</v>
      </c>
      <c r="AD63" s="403" t="n">
        <f aca="false">SUM(AD46:AD62)</f>
        <v>16662751</v>
      </c>
      <c r="AE63" s="403" t="n">
        <f aca="false">SUM(AE46:AE62)</f>
        <v>11980954</v>
      </c>
      <c r="AF63" s="403" t="n">
        <f aca="false">SUM(AF46:AF62)</f>
        <v>39010526</v>
      </c>
      <c r="AG63" s="403" t="n">
        <f aca="false">SUM(AG46:AG62)</f>
        <v>12535454</v>
      </c>
      <c r="AH63" s="403" t="n">
        <f aca="false">SUM(AH46:AH62)</f>
        <v>29990839</v>
      </c>
      <c r="AI63" s="403" t="n">
        <f aca="false">SUM(AI46:AI62)</f>
        <v>9684049</v>
      </c>
      <c r="AJ63" s="403" t="n">
        <f aca="false">SUM(AJ46:AJ62)</f>
        <v>24746220</v>
      </c>
      <c r="AK63" s="403" t="n">
        <f aca="false">SUM(AK46:AK62)</f>
        <v>12764532</v>
      </c>
      <c r="AL63" s="403" t="n">
        <f aca="false">SUM(AL46:AL62)</f>
        <v>0</v>
      </c>
      <c r="AM63" s="403" t="n">
        <f aca="false">SUM(AM46:AM62)</f>
        <v>14535454</v>
      </c>
      <c r="AN63" s="403" t="n">
        <f aca="false">SUM(AN46:AN62)</f>
        <v>0</v>
      </c>
      <c r="AO63" s="403" t="n">
        <f aca="false">SUM(AO46:AO62)</f>
        <v>9785454</v>
      </c>
      <c r="AP63" s="404" t="n">
        <f aca="false">SUM(AP46:AP62)</f>
        <v>0</v>
      </c>
    </row>
    <row r="64" customFormat="false" ht="18.75" hidden="false" customHeight="true" outlineLevel="0" collapsed="false">
      <c r="B64" s="408" t="n">
        <v>600</v>
      </c>
      <c r="C64" s="429" t="s">
        <v>194</v>
      </c>
      <c r="D64" s="429"/>
      <c r="E64" s="492"/>
      <c r="F64" s="458"/>
      <c r="G64" s="493"/>
      <c r="H64" s="454" t="n">
        <f aca="false">SUMIF($S$8:$AP$9,$W$8,S64:AP64)</f>
        <v>0</v>
      </c>
      <c r="I64" s="454" t="n">
        <v>0</v>
      </c>
      <c r="J64" s="383" t="n">
        <v>0</v>
      </c>
      <c r="K64" s="494" t="n">
        <v>0</v>
      </c>
      <c r="L64" s="495"/>
      <c r="N64" s="417"/>
      <c r="O64" s="353"/>
      <c r="Q64" s="388" t="n">
        <f aca="true">SUMIF($S$8:$AP$8,$S$8,$S64:$AP64)-SUMIFS(OFFSET($S64,,,,MATCH($R$5,$S$7:$AP$7,0)),OFFSET($S$8,,,,MATCH($R$5,$S$7:$AP$7,0)),$S$8)+R64</f>
        <v>0</v>
      </c>
      <c r="R64" s="383" t="n">
        <f aca="true">SUMIFS(OFFSET($S64,,,,MATCH($R$5,$S$7:$AP$7,0)+1),OFFSET($S$8,,,,MATCH($R$5,$S$7:$AP$7,0)+1),$T$8)</f>
        <v>0</v>
      </c>
      <c r="S64" s="389"/>
      <c r="T64" s="382"/>
      <c r="U64" s="382"/>
      <c r="V64" s="382"/>
      <c r="W64" s="382"/>
      <c r="X64" s="382"/>
      <c r="Y64" s="382"/>
      <c r="Z64" s="382"/>
      <c r="AA64" s="382"/>
      <c r="AB64" s="382"/>
      <c r="AC64" s="382"/>
      <c r="AD64" s="382"/>
      <c r="AE64" s="382"/>
      <c r="AF64" s="382"/>
      <c r="AG64" s="382"/>
      <c r="AH64" s="382"/>
      <c r="AI64" s="382"/>
      <c r="AJ64" s="382"/>
      <c r="AK64" s="382"/>
      <c r="AL64" s="382"/>
      <c r="AM64" s="382"/>
      <c r="AN64" s="382"/>
      <c r="AO64" s="382"/>
      <c r="AP64" s="383"/>
    </row>
    <row r="65" customFormat="false" ht="18.75" hidden="false" customHeight="true" outlineLevel="0" collapsed="false">
      <c r="B65" s="381" t="n">
        <v>601</v>
      </c>
      <c r="C65" s="457" t="s">
        <v>195</v>
      </c>
      <c r="D65" s="458"/>
      <c r="E65" s="450"/>
      <c r="F65" s="451"/>
      <c r="G65" s="452" t="n">
        <v>650000</v>
      </c>
      <c r="H65" s="480" t="n">
        <f aca="false">SUMIF($S$8:$AP$9,$W$8,S65:AP65)</f>
        <v>0</v>
      </c>
      <c r="I65" s="480" t="n">
        <v>650000</v>
      </c>
      <c r="J65" s="383" t="n">
        <v>2650000</v>
      </c>
      <c r="K65" s="481" t="n">
        <v>2000000</v>
      </c>
      <c r="L65" s="456"/>
      <c r="N65" s="417"/>
      <c r="O65" s="353"/>
      <c r="Q65" s="388" t="n">
        <f aca="true">SUMIF($S$8:$AP$8,$S$8,$S65:$AP65)-SUMIFS(OFFSET($S65,,,,MATCH($R$5,$S$7:$AP$7,0)),OFFSET($S$8,,,,MATCH($R$5,$S$7:$AP$7,0)),$S$8)+R65</f>
        <v>0</v>
      </c>
      <c r="R65" s="383" t="n">
        <f aca="true">SUMIFS(OFFSET($S65,,,,MATCH($R$5,$S$7:$AP$7,0)+1),OFFSET($S$8,,,,MATCH($R$5,$S$7:$AP$7,0)+1),$T$8)</f>
        <v>0</v>
      </c>
      <c r="S65" s="389"/>
      <c r="T65" s="382"/>
      <c r="U65" s="382"/>
      <c r="V65" s="382"/>
      <c r="W65" s="382"/>
      <c r="X65" s="382"/>
      <c r="Y65" s="382"/>
      <c r="Z65" s="382"/>
      <c r="AA65" s="382"/>
      <c r="AB65" s="382"/>
      <c r="AC65" s="382"/>
      <c r="AD65" s="382"/>
      <c r="AE65" s="382"/>
      <c r="AF65" s="382"/>
      <c r="AG65" s="382"/>
      <c r="AH65" s="382"/>
      <c r="AI65" s="382"/>
      <c r="AJ65" s="382"/>
      <c r="AK65" s="382"/>
      <c r="AL65" s="382"/>
      <c r="AM65" s="382"/>
      <c r="AN65" s="382"/>
      <c r="AO65" s="382"/>
      <c r="AP65" s="383"/>
    </row>
    <row r="66" customFormat="false" ht="18.75" hidden="false" customHeight="true" outlineLevel="0" collapsed="false">
      <c r="B66" s="381" t="n">
        <v>602</v>
      </c>
      <c r="C66" s="440" t="s">
        <v>196</v>
      </c>
      <c r="D66" s="464"/>
      <c r="E66" s="465"/>
      <c r="F66" s="451"/>
      <c r="G66" s="459" t="n">
        <v>5200000</v>
      </c>
      <c r="H66" s="461" t="n">
        <f aca="false">SUMIF($S$8:$AP$9,$W$8,S66:AP66)</f>
        <v>0</v>
      </c>
      <c r="I66" s="461" t="n">
        <v>2000000</v>
      </c>
      <c r="J66" s="383" t="n">
        <v>7310000</v>
      </c>
      <c r="K66" s="482" t="n">
        <v>5310000</v>
      </c>
      <c r="L66" s="463"/>
      <c r="N66" s="417"/>
      <c r="O66" s="353"/>
      <c r="Q66" s="388" t="n">
        <f aca="true">SUMIF($S$8:$AP$8,$S$8,$S66:$AP66)-SUMIFS(OFFSET($S66,,,,MATCH($R$5,$S$7:$AP$7,0)),OFFSET($S$8,,,,MATCH($R$5,$S$7:$AP$7,0)),$S$8)+R66</f>
        <v>0</v>
      </c>
      <c r="R66" s="383" t="n">
        <f aca="true">SUMIFS(OFFSET($S66,,,,MATCH($R$5,$S$7:$AP$7,0)+1),OFFSET($S$8,,,,MATCH($R$5,$S$7:$AP$7,0)+1),$T$8)</f>
        <v>0</v>
      </c>
      <c r="S66" s="389"/>
      <c r="T66" s="382"/>
      <c r="U66" s="382"/>
      <c r="V66" s="382"/>
      <c r="W66" s="382"/>
      <c r="X66" s="382"/>
      <c r="Y66" s="382"/>
      <c r="Z66" s="382"/>
      <c r="AA66" s="382"/>
      <c r="AB66" s="382"/>
      <c r="AC66" s="382"/>
      <c r="AD66" s="382"/>
      <c r="AE66" s="382"/>
      <c r="AF66" s="382"/>
      <c r="AG66" s="382"/>
      <c r="AH66" s="382"/>
      <c r="AI66" s="382"/>
      <c r="AJ66" s="382"/>
      <c r="AK66" s="382"/>
      <c r="AL66" s="382"/>
      <c r="AM66" s="382"/>
      <c r="AN66" s="382"/>
      <c r="AO66" s="382"/>
      <c r="AP66" s="383"/>
    </row>
    <row r="67" customFormat="false" ht="18.75" hidden="false" customHeight="true" outlineLevel="0" collapsed="false">
      <c r="B67" s="381" t="n">
        <v>603</v>
      </c>
      <c r="C67" s="440" t="s">
        <v>197</v>
      </c>
      <c r="D67" s="464"/>
      <c r="E67" s="465"/>
      <c r="F67" s="451"/>
      <c r="G67" s="459" t="n">
        <v>3092790</v>
      </c>
      <c r="H67" s="461" t="n">
        <f aca="false">SUMIF($S$8:$AP$9,$W$8,S67:AP67)</f>
        <v>0</v>
      </c>
      <c r="I67" s="461" t="n">
        <v>2474232</v>
      </c>
      <c r="J67" s="383" t="n">
        <v>2474232</v>
      </c>
      <c r="K67" s="482" t="n">
        <v>1855674</v>
      </c>
      <c r="L67" s="463"/>
      <c r="N67" s="417"/>
      <c r="O67" s="353"/>
      <c r="Q67" s="388" t="n">
        <f aca="true">SUMIF($S$8:$AP$8,$S$8,$S67:$AP67)-SUMIFS(OFFSET($S67,,,,MATCH($R$5,$S$7:$AP$7,0)),OFFSET($S$8,,,,MATCH($R$5,$S$7:$AP$7,0)),$S$8)+R67</f>
        <v>0</v>
      </c>
      <c r="R67" s="383" t="n">
        <f aca="true">SUMIFS(OFFSET($S67,,,,MATCH($R$5,$S$7:$AP$7,0)+1),OFFSET($S$8,,,,MATCH($R$5,$S$7:$AP$7,0)+1),$T$8)</f>
        <v>0</v>
      </c>
      <c r="S67" s="389"/>
      <c r="T67" s="382"/>
      <c r="U67" s="382"/>
      <c r="V67" s="382"/>
      <c r="W67" s="382"/>
      <c r="X67" s="382"/>
      <c r="Y67" s="382"/>
      <c r="Z67" s="382"/>
      <c r="AA67" s="382"/>
      <c r="AB67" s="382"/>
      <c r="AC67" s="382"/>
      <c r="AD67" s="382"/>
      <c r="AE67" s="382"/>
      <c r="AF67" s="382"/>
      <c r="AG67" s="382"/>
      <c r="AH67" s="382"/>
      <c r="AI67" s="382"/>
      <c r="AJ67" s="382"/>
      <c r="AK67" s="382"/>
      <c r="AL67" s="382"/>
      <c r="AM67" s="382"/>
      <c r="AN67" s="382"/>
      <c r="AO67" s="382"/>
      <c r="AP67" s="383"/>
    </row>
    <row r="68" customFormat="false" ht="18.75" hidden="false" customHeight="true" outlineLevel="0" collapsed="false">
      <c r="B68" s="381" t="n">
        <v>604</v>
      </c>
      <c r="C68" s="440" t="s">
        <v>198</v>
      </c>
      <c r="D68" s="464"/>
      <c r="E68" s="465"/>
      <c r="F68" s="451"/>
      <c r="G68" s="459" t="n">
        <v>86597940</v>
      </c>
      <c r="H68" s="461" t="n">
        <f aca="false">SUMIF($S$8:$AP$9,$W$8,S68:AP68)</f>
        <v>0</v>
      </c>
      <c r="I68" s="461" t="n">
        <v>88421052</v>
      </c>
      <c r="J68" s="383" t="n">
        <v>88421052</v>
      </c>
      <c r="K68" s="482" t="n">
        <v>81052631</v>
      </c>
      <c r="L68" s="463"/>
      <c r="N68" s="417"/>
      <c r="O68" s="353"/>
      <c r="Q68" s="388" t="n">
        <f aca="true">SUMIF($S$8:$AP$8,$S$8,$S68:$AP68)-SUMIFS(OFFSET($S68,,,,MATCH($R$5,$S$7:$AP$7,0)),OFFSET($S$8,,,,MATCH($R$5,$S$7:$AP$7,0)),$S$8)+R68</f>
        <v>0</v>
      </c>
      <c r="R68" s="383" t="n">
        <f aca="true">SUMIFS(OFFSET($S68,,,,MATCH($R$5,$S$7:$AP$7,0)+1),OFFSET($S$8,,,,MATCH($R$5,$S$7:$AP$7,0)+1),$T$8)</f>
        <v>0</v>
      </c>
      <c r="S68" s="389"/>
      <c r="T68" s="382"/>
      <c r="U68" s="382"/>
      <c r="V68" s="382"/>
      <c r="W68" s="382"/>
      <c r="X68" s="382"/>
      <c r="Y68" s="382"/>
      <c r="Z68" s="382"/>
      <c r="AA68" s="382"/>
      <c r="AB68" s="382"/>
      <c r="AC68" s="382"/>
      <c r="AD68" s="382"/>
      <c r="AE68" s="382"/>
      <c r="AF68" s="382"/>
      <c r="AG68" s="382"/>
      <c r="AH68" s="382"/>
      <c r="AI68" s="382"/>
      <c r="AJ68" s="382"/>
      <c r="AK68" s="382"/>
      <c r="AL68" s="382"/>
      <c r="AM68" s="382"/>
      <c r="AN68" s="382"/>
      <c r="AO68" s="382"/>
      <c r="AP68" s="383"/>
    </row>
    <row r="69" customFormat="false" ht="18.75" hidden="false" customHeight="true" outlineLevel="0" collapsed="false">
      <c r="B69" s="381" t="n">
        <v>605</v>
      </c>
      <c r="C69" s="440" t="s">
        <v>199</v>
      </c>
      <c r="D69" s="464"/>
      <c r="E69" s="465"/>
      <c r="F69" s="451"/>
      <c r="G69" s="459" t="n">
        <v>7592784</v>
      </c>
      <c r="H69" s="461" t="n">
        <f aca="false">SUMIF($S$8:$AP$9,$W$8,S69:AP69)</f>
        <v>0</v>
      </c>
      <c r="I69" s="461" t="n">
        <v>7736842</v>
      </c>
      <c r="J69" s="383" t="n">
        <v>7894737</v>
      </c>
      <c r="K69" s="482" t="n">
        <v>7894737</v>
      </c>
      <c r="L69" s="463"/>
      <c r="N69" s="417"/>
      <c r="O69" s="353"/>
      <c r="Q69" s="388" t="n">
        <f aca="true">SUMIF($S$8:$AP$8,$S$8,$S69:$AP69)-SUMIFS(OFFSET($S69,,,,MATCH($R$5,$S$7:$AP$7,0)),OFFSET($S$8,,,,MATCH($R$5,$S$7:$AP$7,0)),$S$8)+R69</f>
        <v>0</v>
      </c>
      <c r="R69" s="383" t="n">
        <f aca="true">SUMIFS(OFFSET($S69,,,,MATCH($R$5,$S$7:$AP$7,0)+1),OFFSET($S$8,,,,MATCH($R$5,$S$7:$AP$7,0)+1),$T$8)</f>
        <v>0</v>
      </c>
      <c r="S69" s="389"/>
      <c r="T69" s="382"/>
      <c r="U69" s="382"/>
      <c r="V69" s="382"/>
      <c r="W69" s="382"/>
      <c r="X69" s="382"/>
      <c r="Y69" s="382"/>
      <c r="Z69" s="382"/>
      <c r="AA69" s="382"/>
      <c r="AB69" s="382"/>
      <c r="AC69" s="382"/>
      <c r="AD69" s="382"/>
      <c r="AE69" s="382"/>
      <c r="AF69" s="382"/>
      <c r="AG69" s="382"/>
      <c r="AH69" s="382"/>
      <c r="AI69" s="382"/>
      <c r="AJ69" s="382"/>
      <c r="AK69" s="382"/>
      <c r="AL69" s="382"/>
      <c r="AM69" s="382"/>
      <c r="AN69" s="382"/>
      <c r="AO69" s="382"/>
      <c r="AP69" s="383"/>
    </row>
    <row r="70" customFormat="false" ht="18.75" hidden="false" customHeight="true" outlineLevel="0" collapsed="false">
      <c r="B70" s="381" t="n">
        <v>606</v>
      </c>
      <c r="C70" s="440" t="s">
        <v>200</v>
      </c>
      <c r="D70" s="464"/>
      <c r="E70" s="465"/>
      <c r="F70" s="451"/>
      <c r="G70" s="459" t="n">
        <v>1475000</v>
      </c>
      <c r="H70" s="461" t="n">
        <f aca="false">SUMIF($S$8:$AP$9,$W$8,S70:AP70)</f>
        <v>0</v>
      </c>
      <c r="I70" s="461" t="n">
        <v>2700000</v>
      </c>
      <c r="J70" s="383" t="n">
        <v>2730000</v>
      </c>
      <c r="K70" s="482" t="n">
        <v>2280000</v>
      </c>
      <c r="L70" s="463"/>
      <c r="N70" s="417"/>
      <c r="O70" s="353"/>
      <c r="Q70" s="388" t="n">
        <f aca="true">SUMIF($S$8:$AP$8,$S$8,$S70:$AP70)-SUMIFS(OFFSET($S70,,,,MATCH($R$5,$S$7:$AP$7,0)),OFFSET($S$8,,,,MATCH($R$5,$S$7:$AP$7,0)),$S$8)+R70</f>
        <v>0</v>
      </c>
      <c r="R70" s="383" t="n">
        <f aca="true">SUMIFS(OFFSET($S70,,,,MATCH($R$5,$S$7:$AP$7,0)+1),OFFSET($S$8,,,,MATCH($R$5,$S$7:$AP$7,0)+1),$T$8)</f>
        <v>0</v>
      </c>
      <c r="S70" s="389"/>
      <c r="T70" s="382"/>
      <c r="U70" s="382"/>
      <c r="V70" s="382"/>
      <c r="W70" s="382"/>
      <c r="X70" s="382"/>
      <c r="Y70" s="382"/>
      <c r="Z70" s="382"/>
      <c r="AA70" s="382"/>
      <c r="AB70" s="382"/>
      <c r="AC70" s="382"/>
      <c r="AD70" s="382"/>
      <c r="AE70" s="382"/>
      <c r="AF70" s="382"/>
      <c r="AG70" s="382"/>
      <c r="AH70" s="382"/>
      <c r="AI70" s="382"/>
      <c r="AJ70" s="382"/>
      <c r="AK70" s="382"/>
      <c r="AL70" s="382"/>
      <c r="AM70" s="382"/>
      <c r="AN70" s="382"/>
      <c r="AO70" s="382"/>
      <c r="AP70" s="383"/>
    </row>
    <row r="71" customFormat="false" ht="18.75" hidden="false" customHeight="true" outlineLevel="0" collapsed="false">
      <c r="B71" s="381" t="n">
        <v>607</v>
      </c>
      <c r="C71" s="440" t="s">
        <v>201</v>
      </c>
      <c r="D71" s="464"/>
      <c r="E71" s="465"/>
      <c r="F71" s="451"/>
      <c r="G71" s="459" t="n">
        <v>1020000</v>
      </c>
      <c r="H71" s="461" t="n">
        <f aca="false">SUMIF($S$8:$AP$9,$W$8,S71:AP71)</f>
        <v>0</v>
      </c>
      <c r="I71" s="461" t="n">
        <v>400000</v>
      </c>
      <c r="J71" s="383" t="n">
        <v>630000</v>
      </c>
      <c r="K71" s="482" t="n">
        <v>830000</v>
      </c>
      <c r="L71" s="463"/>
      <c r="N71" s="417"/>
      <c r="O71" s="353"/>
      <c r="Q71" s="388" t="n">
        <f aca="true">SUMIF($S$8:$AP$8,$S$8,$S71:$AP71)-SUMIFS(OFFSET($S71,,,,MATCH($R$5,$S$7:$AP$7,0)),OFFSET($S$8,,,,MATCH($R$5,$S$7:$AP$7,0)),$S$8)+R71</f>
        <v>0</v>
      </c>
      <c r="R71" s="383" t="n">
        <f aca="true">SUMIFS(OFFSET($S71,,,,MATCH($R$5,$S$7:$AP$7,0)+1),OFFSET($S$8,,,,MATCH($R$5,$S$7:$AP$7,0)+1),$T$8)</f>
        <v>0</v>
      </c>
      <c r="S71" s="389"/>
      <c r="T71" s="382"/>
      <c r="U71" s="382"/>
      <c r="V71" s="382"/>
      <c r="W71" s="382"/>
      <c r="X71" s="382"/>
      <c r="Y71" s="382"/>
      <c r="Z71" s="382"/>
      <c r="AA71" s="382"/>
      <c r="AB71" s="382"/>
      <c r="AC71" s="382"/>
      <c r="AD71" s="382"/>
      <c r="AE71" s="382"/>
      <c r="AF71" s="382"/>
      <c r="AG71" s="382"/>
      <c r="AH71" s="382"/>
      <c r="AI71" s="382"/>
      <c r="AJ71" s="382"/>
      <c r="AK71" s="382"/>
      <c r="AL71" s="382"/>
      <c r="AM71" s="382"/>
      <c r="AN71" s="382"/>
      <c r="AO71" s="382"/>
      <c r="AP71" s="383"/>
    </row>
    <row r="72" customFormat="false" ht="18.75" hidden="false" customHeight="true" outlineLevel="0" collapsed="false">
      <c r="B72" s="381" t="n">
        <v>608</v>
      </c>
      <c r="C72" s="440" t="s">
        <v>202</v>
      </c>
      <c r="D72" s="464"/>
      <c r="E72" s="465"/>
      <c r="F72" s="451"/>
      <c r="G72" s="459" t="n">
        <v>32828750</v>
      </c>
      <c r="H72" s="461" t="n">
        <f aca="false">SUMIF($S$8:$AP$9,$W$8,S72:AP72)</f>
        <v>0</v>
      </c>
      <c r="I72" s="461" t="n">
        <v>6000000</v>
      </c>
      <c r="J72" s="383" t="n">
        <v>6000000</v>
      </c>
      <c r="K72" s="482" t="n">
        <v>6000000</v>
      </c>
      <c r="L72" s="463"/>
      <c r="N72" s="417"/>
      <c r="O72" s="353"/>
      <c r="Q72" s="388" t="n">
        <f aca="true">SUMIF($S$8:$AP$8,$S$8,$S72:$AP72)-SUMIFS(OFFSET($S72,,,,MATCH($R$5,$S$7:$AP$7,0)),OFFSET($S$8,,,,MATCH($R$5,$S$7:$AP$7,0)),$S$8)+R72</f>
        <v>0</v>
      </c>
      <c r="R72" s="383" t="n">
        <f aca="true">SUMIFS(OFFSET($S72,,,,MATCH($R$5,$S$7:$AP$7,0)+1),OFFSET($S$8,,,,MATCH($R$5,$S$7:$AP$7,0)+1),$T$8)</f>
        <v>0</v>
      </c>
      <c r="S72" s="389"/>
      <c r="T72" s="382"/>
      <c r="U72" s="382"/>
      <c r="V72" s="382"/>
      <c r="W72" s="382"/>
      <c r="X72" s="382"/>
      <c r="Y72" s="382"/>
      <c r="Z72" s="382"/>
      <c r="AA72" s="382"/>
      <c r="AB72" s="382"/>
      <c r="AC72" s="382"/>
      <c r="AD72" s="382"/>
      <c r="AE72" s="382"/>
      <c r="AF72" s="382"/>
      <c r="AG72" s="382"/>
      <c r="AH72" s="382"/>
      <c r="AI72" s="382"/>
      <c r="AJ72" s="382"/>
      <c r="AK72" s="382"/>
      <c r="AL72" s="382"/>
      <c r="AM72" s="382"/>
      <c r="AN72" s="382"/>
      <c r="AO72" s="382"/>
      <c r="AP72" s="383"/>
    </row>
    <row r="73" customFormat="false" ht="18.75" hidden="false" customHeight="true" outlineLevel="0" collapsed="false">
      <c r="B73" s="381" t="n">
        <v>610</v>
      </c>
      <c r="C73" s="483" t="s">
        <v>203</v>
      </c>
      <c r="D73" s="484"/>
      <c r="E73" s="485"/>
      <c r="F73" s="451"/>
      <c r="G73" s="486" t="n">
        <v>730000</v>
      </c>
      <c r="H73" s="487" t="n">
        <f aca="false">SUMIF($S$8:$AP$9,$W$8,S73:AP73)</f>
        <v>0</v>
      </c>
      <c r="I73" s="487" t="n">
        <v>0</v>
      </c>
      <c r="J73" s="383" t="n">
        <v>0</v>
      </c>
      <c r="K73" s="488" t="n">
        <v>0</v>
      </c>
      <c r="L73" s="489"/>
      <c r="N73" s="417"/>
      <c r="O73" s="353"/>
      <c r="Q73" s="388" t="n">
        <f aca="true">SUMIF($S$8:$AP$8,$S$8,$S73:$AP73)-SUMIFS(OFFSET($S73,,,,MATCH($R$5,$S$7:$AP$7,0)),OFFSET($S$8,,,,MATCH($R$5,$S$7:$AP$7,0)),$S$8)+R73</f>
        <v>0</v>
      </c>
      <c r="R73" s="383" t="n">
        <f aca="true">SUMIFS(OFFSET($S73,,,,MATCH($R$5,$S$7:$AP$7,0)+1),OFFSET($S$8,,,,MATCH($R$5,$S$7:$AP$7,0)+1),$T$8)</f>
        <v>0</v>
      </c>
      <c r="S73" s="389"/>
      <c r="T73" s="382"/>
      <c r="U73" s="382"/>
      <c r="V73" s="382"/>
      <c r="W73" s="382"/>
      <c r="X73" s="382"/>
      <c r="Y73" s="382"/>
      <c r="Z73" s="382"/>
      <c r="AA73" s="382"/>
      <c r="AB73" s="382"/>
      <c r="AC73" s="382"/>
      <c r="AD73" s="382"/>
      <c r="AE73" s="382"/>
      <c r="AF73" s="382"/>
      <c r="AG73" s="382"/>
      <c r="AH73" s="382"/>
      <c r="AI73" s="382"/>
      <c r="AJ73" s="382"/>
      <c r="AK73" s="382"/>
      <c r="AL73" s="382"/>
      <c r="AM73" s="382"/>
      <c r="AN73" s="382"/>
      <c r="AO73" s="382" t="n">
        <v>0</v>
      </c>
      <c r="AP73" s="383"/>
    </row>
    <row r="74" customFormat="false" ht="18.75" hidden="false" customHeight="true" outlineLevel="0" collapsed="false">
      <c r="B74" s="381"/>
      <c r="C74" s="426" t="s">
        <v>204</v>
      </c>
      <c r="D74" s="490"/>
      <c r="E74" s="491"/>
      <c r="F74" s="438"/>
      <c r="G74" s="402" t="n">
        <f aca="false">SUM(G65:G73)</f>
        <v>139187264</v>
      </c>
      <c r="H74" s="402" t="n">
        <f aca="false">SUM(H65:H73)</f>
        <v>0</v>
      </c>
      <c r="I74" s="402" t="n">
        <v>110382126</v>
      </c>
      <c r="J74" s="404" t="n">
        <v>118110021</v>
      </c>
      <c r="K74" s="407" t="n">
        <v>107223042</v>
      </c>
      <c r="L74" s="406"/>
      <c r="N74" s="417"/>
      <c r="O74" s="353"/>
      <c r="Q74" s="407" t="n">
        <f aca="false">SUM(Q65:Q73)</f>
        <v>0</v>
      </c>
      <c r="R74" s="404" t="n">
        <f aca="false">SUM(R65:R73)</f>
        <v>0</v>
      </c>
      <c r="S74" s="402" t="n">
        <f aca="false">SUM(S65:S73)</f>
        <v>0</v>
      </c>
      <c r="T74" s="403" t="n">
        <f aca="false">SUM(T65:T73)</f>
        <v>0</v>
      </c>
      <c r="U74" s="403" t="n">
        <f aca="false">SUM(U65:U73)</f>
        <v>0</v>
      </c>
      <c r="V74" s="403" t="n">
        <f aca="false">SUM(V65:V73)</f>
        <v>0</v>
      </c>
      <c r="W74" s="403" t="n">
        <f aca="false">SUM(W65:W73)</f>
        <v>0</v>
      </c>
      <c r="X74" s="403" t="n">
        <f aca="false">SUM(X65:X73)</f>
        <v>0</v>
      </c>
      <c r="Y74" s="403" t="n">
        <f aca="false">SUM(Y65:Y73)</f>
        <v>0</v>
      </c>
      <c r="Z74" s="403" t="n">
        <f aca="false">SUM(Z65:Z73)</f>
        <v>0</v>
      </c>
      <c r="AA74" s="403" t="n">
        <f aca="false">SUM(AA65:AA73)</f>
        <v>0</v>
      </c>
      <c r="AB74" s="403" t="n">
        <f aca="false">SUM(AB65:AB73)</f>
        <v>0</v>
      </c>
      <c r="AC74" s="403" t="n">
        <f aca="false">SUM(AC65:AC73)</f>
        <v>0</v>
      </c>
      <c r="AD74" s="403" t="n">
        <f aca="false">SUM(AD65:AD73)</f>
        <v>0</v>
      </c>
      <c r="AE74" s="403" t="n">
        <f aca="false">SUM(AE65:AE73)</f>
        <v>0</v>
      </c>
      <c r="AF74" s="403" t="n">
        <f aca="false">SUM(AF65:AF73)</f>
        <v>0</v>
      </c>
      <c r="AG74" s="403" t="n">
        <f aca="false">SUM(AG65:AG73)</f>
        <v>0</v>
      </c>
      <c r="AH74" s="403" t="n">
        <f aca="false">SUM(AH65:AH73)</f>
        <v>0</v>
      </c>
      <c r="AI74" s="403" t="n">
        <f aca="false">SUM(AI65:AI73)</f>
        <v>0</v>
      </c>
      <c r="AJ74" s="403" t="n">
        <f aca="false">SUM(AJ65:AJ73)</f>
        <v>0</v>
      </c>
      <c r="AK74" s="403" t="n">
        <f aca="false">SUM(AK65:AK73)</f>
        <v>0</v>
      </c>
      <c r="AL74" s="403" t="n">
        <f aca="false">SUM(AL65:AL73)</f>
        <v>0</v>
      </c>
      <c r="AM74" s="403" t="n">
        <f aca="false">SUM(AM65:AM73)</f>
        <v>0</v>
      </c>
      <c r="AN74" s="403" t="n">
        <f aca="false">SUM(AN65:AN73)</f>
        <v>0</v>
      </c>
      <c r="AO74" s="403" t="n">
        <f aca="false">SUM(AO65:AO73)</f>
        <v>0</v>
      </c>
      <c r="AP74" s="404" t="n">
        <f aca="false">SUM(AP65:AP73)</f>
        <v>0</v>
      </c>
    </row>
    <row r="75" customFormat="false" ht="18.75" hidden="false" customHeight="true" outlineLevel="0" collapsed="false">
      <c r="B75" s="408" t="n">
        <v>700</v>
      </c>
      <c r="C75" s="492" t="s">
        <v>205</v>
      </c>
      <c r="D75" s="492"/>
      <c r="E75" s="492"/>
      <c r="F75" s="496"/>
      <c r="G75" s="493"/>
      <c r="H75" s="454" t="n">
        <f aca="false">SUMIF($S$8:$AP$9,$W$8,S75:AP75)</f>
        <v>0</v>
      </c>
      <c r="I75" s="454" t="n">
        <v>0</v>
      </c>
      <c r="J75" s="383" t="n">
        <v>0</v>
      </c>
      <c r="K75" s="494" t="n">
        <v>0</v>
      </c>
      <c r="L75" s="495"/>
      <c r="N75" s="417"/>
      <c r="O75" s="353"/>
      <c r="Q75" s="388" t="n">
        <f aca="true">SUMIF($S$8:$AP$8,$S$8,$S75:$AP75)-SUMIFS(OFFSET($S75,,,,MATCH($R$5,$S$7:$AP$7,0)),OFFSET($S$8,,,,MATCH($R$5,$S$7:$AP$7,0)),$S$8)+R75</f>
        <v>0</v>
      </c>
      <c r="R75" s="383" t="n">
        <f aca="true">SUMIFS(OFFSET($S75,,,,MATCH($R$5,$S$7:$AP$7,0)+1),OFFSET($S$8,,,,MATCH($R$5,$S$7:$AP$7,0)+1),$T$8)</f>
        <v>0</v>
      </c>
      <c r="S75" s="389"/>
      <c r="T75" s="382"/>
      <c r="U75" s="382"/>
      <c r="V75" s="382"/>
      <c r="W75" s="382"/>
      <c r="X75" s="382"/>
      <c r="Y75" s="382"/>
      <c r="Z75" s="382"/>
      <c r="AA75" s="382"/>
      <c r="AB75" s="382"/>
      <c r="AC75" s="382"/>
      <c r="AD75" s="382"/>
      <c r="AE75" s="382"/>
      <c r="AF75" s="382"/>
      <c r="AG75" s="382"/>
      <c r="AH75" s="382"/>
      <c r="AI75" s="382"/>
      <c r="AJ75" s="382"/>
      <c r="AK75" s="382"/>
      <c r="AL75" s="382"/>
      <c r="AM75" s="382"/>
      <c r="AN75" s="382"/>
      <c r="AO75" s="382"/>
      <c r="AP75" s="383"/>
    </row>
    <row r="76" customFormat="false" ht="18.75" hidden="false" customHeight="true" outlineLevel="0" collapsed="false">
      <c r="B76" s="381" t="n">
        <v>701</v>
      </c>
      <c r="C76" s="457" t="s">
        <v>206</v>
      </c>
      <c r="D76" s="497"/>
      <c r="E76" s="498"/>
      <c r="F76" s="438"/>
      <c r="G76" s="452" t="n">
        <v>4000503</v>
      </c>
      <c r="H76" s="480" t="n">
        <f aca="false">SUMIF($S$8:$AP$9,$W$8,S76:AP76)</f>
        <v>0</v>
      </c>
      <c r="I76" s="480" t="n">
        <v>8090354</v>
      </c>
      <c r="J76" s="383" t="n">
        <v>8079769</v>
      </c>
      <c r="K76" s="481" t="n">
        <v>7352326</v>
      </c>
      <c r="L76" s="456"/>
      <c r="N76" s="417"/>
      <c r="O76" s="353"/>
      <c r="Q76" s="388" t="n">
        <f aca="true">SUMIF($S$8:$AP$8,$S$8,$S76:$AP76)-SUMIFS(OFFSET($S76,,,,MATCH($R$5,$S$7:$AP$7,0)),OFFSET($S$8,,,,MATCH($R$5,$S$7:$AP$7,0)),$S$8)+R76</f>
        <v>0</v>
      </c>
      <c r="R76" s="383" t="n">
        <f aca="true">SUMIFS(OFFSET($S76,,,,MATCH($R$5,$S$7:$AP$7,0)+1),OFFSET($S$8,,,,MATCH($R$5,$S$7:$AP$7,0)+1),$T$8)</f>
        <v>0</v>
      </c>
      <c r="S76" s="389"/>
      <c r="T76" s="382"/>
      <c r="U76" s="382"/>
      <c r="V76" s="382"/>
      <c r="W76" s="382"/>
      <c r="X76" s="382"/>
      <c r="Y76" s="382"/>
      <c r="Z76" s="382"/>
      <c r="AA76" s="382"/>
      <c r="AB76" s="382"/>
      <c r="AC76" s="382"/>
      <c r="AD76" s="382"/>
      <c r="AE76" s="382"/>
      <c r="AF76" s="382"/>
      <c r="AG76" s="382"/>
      <c r="AH76" s="382"/>
      <c r="AI76" s="382"/>
      <c r="AJ76" s="382"/>
      <c r="AK76" s="382"/>
      <c r="AL76" s="382"/>
      <c r="AM76" s="382"/>
      <c r="AN76" s="382"/>
      <c r="AO76" s="382"/>
      <c r="AP76" s="383"/>
    </row>
    <row r="77" customFormat="false" ht="18.75" hidden="false" customHeight="true" outlineLevel="0" collapsed="false">
      <c r="B77" s="381" t="n">
        <v>702</v>
      </c>
      <c r="C77" s="440" t="s">
        <v>207</v>
      </c>
      <c r="D77" s="464"/>
      <c r="E77" s="465"/>
      <c r="F77" s="451"/>
      <c r="G77" s="459" t="n">
        <v>2010996</v>
      </c>
      <c r="H77" s="461" t="n">
        <f aca="false">SUMIF($S$8:$AP$9,$W$8,S77:AP77)</f>
        <v>0</v>
      </c>
      <c r="I77" s="461" t="n">
        <v>2010996</v>
      </c>
      <c r="J77" s="383" t="n">
        <v>2020996</v>
      </c>
      <c r="K77" s="482" t="n">
        <v>1853413</v>
      </c>
      <c r="L77" s="463"/>
      <c r="N77" s="417"/>
      <c r="O77" s="353"/>
      <c r="Q77" s="388" t="n">
        <f aca="true">SUMIF($S$8:$AP$8,$S$8,$S77:$AP77)-SUMIFS(OFFSET($S77,,,,MATCH($R$5,$S$7:$AP$7,0)),OFFSET($S$8,,,,MATCH($R$5,$S$7:$AP$7,0)),$S$8)+R77</f>
        <v>0</v>
      </c>
      <c r="R77" s="383" t="n">
        <f aca="true">SUMIFS(OFFSET($S77,,,,MATCH($R$5,$S$7:$AP$7,0)+1),OFFSET($S$8,,,,MATCH($R$5,$S$7:$AP$7,0)+1),$T$8)</f>
        <v>0</v>
      </c>
      <c r="S77" s="389"/>
      <c r="T77" s="382"/>
      <c r="U77" s="382"/>
      <c r="V77" s="382"/>
      <c r="W77" s="382"/>
      <c r="X77" s="382"/>
      <c r="Y77" s="382"/>
      <c r="Z77" s="382"/>
      <c r="AA77" s="382"/>
      <c r="AB77" s="382"/>
      <c r="AC77" s="382"/>
      <c r="AD77" s="382"/>
      <c r="AE77" s="382"/>
      <c r="AF77" s="382"/>
      <c r="AG77" s="382"/>
      <c r="AH77" s="382"/>
      <c r="AI77" s="382"/>
      <c r="AJ77" s="382"/>
      <c r="AK77" s="382"/>
      <c r="AL77" s="382"/>
      <c r="AM77" s="382"/>
      <c r="AN77" s="382"/>
      <c r="AO77" s="382"/>
      <c r="AP77" s="383"/>
    </row>
    <row r="78" customFormat="false" ht="18.75" hidden="false" customHeight="true" outlineLevel="0" collapsed="false">
      <c r="B78" s="381" t="n">
        <v>703</v>
      </c>
      <c r="C78" s="440" t="s">
        <v>208</v>
      </c>
      <c r="D78" s="464"/>
      <c r="E78" s="465"/>
      <c r="F78" s="451"/>
      <c r="G78" s="459" t="n">
        <v>1005498</v>
      </c>
      <c r="H78" s="461" t="n">
        <f aca="false">SUMIF($S$8:$AP$9,$W$8,S78:AP78)</f>
        <v>0</v>
      </c>
      <c r="I78" s="461" t="n">
        <v>167583</v>
      </c>
      <c r="J78" s="383" t="n">
        <v>167583</v>
      </c>
      <c r="K78" s="482" t="n">
        <v>167583</v>
      </c>
      <c r="L78" s="463"/>
      <c r="N78" s="417"/>
      <c r="O78" s="353"/>
      <c r="Q78" s="388" t="n">
        <f aca="true">SUMIF($S$8:$AP$8,$S$8,$S78:$AP78)-SUMIFS(OFFSET($S78,,,,MATCH($R$5,$S$7:$AP$7,0)),OFFSET($S$8,,,,MATCH($R$5,$S$7:$AP$7,0)),$S$8)+R78</f>
        <v>0</v>
      </c>
      <c r="R78" s="383" t="n">
        <f aca="true">SUMIFS(OFFSET($S78,,,,MATCH($R$5,$S$7:$AP$7,0)+1),OFFSET($S$8,,,,MATCH($R$5,$S$7:$AP$7,0)+1),$T$8)</f>
        <v>0</v>
      </c>
      <c r="S78" s="389"/>
      <c r="T78" s="382"/>
      <c r="U78" s="382"/>
      <c r="V78" s="382"/>
      <c r="W78" s="382"/>
      <c r="X78" s="382"/>
      <c r="Y78" s="382"/>
      <c r="Z78" s="382"/>
      <c r="AA78" s="382"/>
      <c r="AB78" s="382"/>
      <c r="AC78" s="382"/>
      <c r="AD78" s="382"/>
      <c r="AE78" s="382"/>
      <c r="AF78" s="382"/>
      <c r="AG78" s="382"/>
      <c r="AH78" s="382"/>
      <c r="AI78" s="382"/>
      <c r="AJ78" s="382"/>
      <c r="AK78" s="382"/>
      <c r="AL78" s="382"/>
      <c r="AM78" s="382"/>
      <c r="AN78" s="382"/>
      <c r="AO78" s="382"/>
      <c r="AP78" s="383"/>
    </row>
    <row r="79" customFormat="false" ht="18.75" hidden="false" customHeight="true" outlineLevel="0" collapsed="false">
      <c r="B79" s="381" t="n">
        <v>704</v>
      </c>
      <c r="C79" s="440" t="s">
        <v>209</v>
      </c>
      <c r="D79" s="464"/>
      <c r="E79" s="465"/>
      <c r="F79" s="451"/>
      <c r="G79" s="459" t="n">
        <v>3915432</v>
      </c>
      <c r="H79" s="461" t="n">
        <f aca="false">SUMIF($S$8:$AP$9,$W$8,S79:AP79)</f>
        <v>0</v>
      </c>
      <c r="I79" s="461" t="n">
        <v>4673148</v>
      </c>
      <c r="J79" s="383" t="n">
        <v>4723148</v>
      </c>
      <c r="K79" s="482" t="n">
        <v>4333719</v>
      </c>
      <c r="L79" s="463"/>
      <c r="N79" s="417"/>
      <c r="O79" s="353"/>
      <c r="Q79" s="388" t="n">
        <f aca="true">SUMIF($S$8:$AP$8,$S$8,$S79:$AP79)-SUMIFS(OFFSET($S79,,,,MATCH($R$5,$S$7:$AP$7,0)),OFFSET($S$8,,,,MATCH($R$5,$S$7:$AP$7,0)),$S$8)+R79</f>
        <v>0</v>
      </c>
      <c r="R79" s="383" t="n">
        <f aca="true">SUMIFS(OFFSET($S79,,,,MATCH($R$5,$S$7:$AP$7,0)+1),OFFSET($S$8,,,,MATCH($R$5,$S$7:$AP$7,0)+1),$T$8)</f>
        <v>0</v>
      </c>
      <c r="S79" s="389"/>
      <c r="T79" s="382"/>
      <c r="U79" s="382"/>
      <c r="V79" s="382"/>
      <c r="W79" s="382"/>
      <c r="X79" s="382"/>
      <c r="Y79" s="382"/>
      <c r="Z79" s="382"/>
      <c r="AA79" s="382"/>
      <c r="AB79" s="382"/>
      <c r="AC79" s="382"/>
      <c r="AD79" s="382"/>
      <c r="AE79" s="382"/>
      <c r="AF79" s="382"/>
      <c r="AG79" s="382"/>
      <c r="AH79" s="382"/>
      <c r="AI79" s="382"/>
      <c r="AJ79" s="382"/>
      <c r="AK79" s="382"/>
      <c r="AL79" s="382"/>
      <c r="AM79" s="382"/>
      <c r="AN79" s="382"/>
      <c r="AO79" s="382"/>
      <c r="AP79" s="383"/>
    </row>
    <row r="80" customFormat="false" ht="18.75" hidden="false" customHeight="true" outlineLevel="0" collapsed="false">
      <c r="B80" s="381" t="n">
        <v>705</v>
      </c>
      <c r="C80" s="440" t="s">
        <v>210</v>
      </c>
      <c r="D80" s="464"/>
      <c r="E80" s="465"/>
      <c r="F80" s="451"/>
      <c r="G80" s="459" t="n">
        <v>3136600</v>
      </c>
      <c r="H80" s="461" t="n">
        <f aca="false">SUMIF($S$8:$AP$9,$W$8,S80:AP80)</f>
        <v>0</v>
      </c>
      <c r="I80" s="461" t="n">
        <v>3354900</v>
      </c>
      <c r="J80" s="383" t="n">
        <v>3404900</v>
      </c>
      <c r="K80" s="482" t="n">
        <v>3125325</v>
      </c>
      <c r="L80" s="463"/>
      <c r="N80" s="417"/>
      <c r="O80" s="353"/>
      <c r="Q80" s="388" t="n">
        <f aca="true">SUMIF($S$8:$AP$8,$S$8,$S80:$AP80)-SUMIFS(OFFSET($S80,,,,MATCH($R$5,$S$7:$AP$7,0)),OFFSET($S$8,,,,MATCH($R$5,$S$7:$AP$7,0)),$S$8)+R80</f>
        <v>0</v>
      </c>
      <c r="R80" s="383" t="n">
        <f aca="true">SUMIFS(OFFSET($S80,,,,MATCH($R$5,$S$7:$AP$7,0)+1),OFFSET($S$8,,,,MATCH($R$5,$S$7:$AP$7,0)+1),$T$8)</f>
        <v>0</v>
      </c>
      <c r="S80" s="389"/>
      <c r="T80" s="382"/>
      <c r="U80" s="382"/>
      <c r="V80" s="382"/>
      <c r="W80" s="382"/>
      <c r="X80" s="382"/>
      <c r="Y80" s="382"/>
      <c r="Z80" s="382"/>
      <c r="AA80" s="382"/>
      <c r="AB80" s="382"/>
      <c r="AC80" s="382"/>
      <c r="AD80" s="382"/>
      <c r="AE80" s="382"/>
      <c r="AF80" s="382"/>
      <c r="AG80" s="382"/>
      <c r="AH80" s="382"/>
      <c r="AI80" s="382"/>
      <c r="AJ80" s="382"/>
      <c r="AK80" s="382"/>
      <c r="AL80" s="382"/>
      <c r="AM80" s="382"/>
      <c r="AN80" s="382"/>
      <c r="AO80" s="382"/>
      <c r="AP80" s="383"/>
    </row>
    <row r="81" customFormat="false" ht="18.75" hidden="false" customHeight="true" outlineLevel="0" collapsed="false">
      <c r="B81" s="381" t="n">
        <v>706</v>
      </c>
      <c r="C81" s="440" t="s">
        <v>211</v>
      </c>
      <c r="D81" s="464"/>
      <c r="E81" s="465"/>
      <c r="F81" s="451"/>
      <c r="G81" s="459" t="n">
        <v>900000</v>
      </c>
      <c r="H81" s="461" t="n">
        <f aca="false">SUMIF($S$8:$AP$9,$W$8,S81:AP81)</f>
        <v>0</v>
      </c>
      <c r="I81" s="461" t="n">
        <v>2010996</v>
      </c>
      <c r="J81" s="383" t="n">
        <v>2040996</v>
      </c>
      <c r="K81" s="482" t="n">
        <v>1873413</v>
      </c>
      <c r="L81" s="463"/>
      <c r="N81" s="417"/>
      <c r="O81" s="353"/>
      <c r="Q81" s="388" t="n">
        <f aca="true">SUMIF($S$8:$AP$8,$S$8,$S81:$AP81)-SUMIFS(OFFSET($S81,,,,MATCH($R$5,$S$7:$AP$7,0)),OFFSET($S$8,,,,MATCH($R$5,$S$7:$AP$7,0)),$S$8)+R81</f>
        <v>0</v>
      </c>
      <c r="R81" s="383" t="n">
        <f aca="true">SUMIFS(OFFSET($S81,,,,MATCH($R$5,$S$7:$AP$7,0)+1),OFFSET($S$8,,,,MATCH($R$5,$S$7:$AP$7,0)+1),$T$8)</f>
        <v>0</v>
      </c>
      <c r="S81" s="389"/>
      <c r="T81" s="382"/>
      <c r="U81" s="382"/>
      <c r="V81" s="382"/>
      <c r="W81" s="382"/>
      <c r="X81" s="382"/>
      <c r="Y81" s="382"/>
      <c r="Z81" s="382"/>
      <c r="AA81" s="382"/>
      <c r="AB81" s="382"/>
      <c r="AC81" s="382"/>
      <c r="AD81" s="382"/>
      <c r="AE81" s="382"/>
      <c r="AF81" s="382"/>
      <c r="AG81" s="382"/>
      <c r="AH81" s="382"/>
      <c r="AI81" s="382"/>
      <c r="AJ81" s="382"/>
      <c r="AK81" s="382"/>
      <c r="AL81" s="382"/>
      <c r="AM81" s="382"/>
      <c r="AN81" s="382"/>
      <c r="AO81" s="382"/>
      <c r="AP81" s="383"/>
    </row>
    <row r="82" customFormat="false" ht="18.75" hidden="false" customHeight="true" outlineLevel="0" collapsed="false">
      <c r="B82" s="381" t="n">
        <v>707</v>
      </c>
      <c r="C82" s="440" t="s">
        <v>212</v>
      </c>
      <c r="D82" s="464"/>
      <c r="E82" s="465"/>
      <c r="F82" s="451"/>
      <c r="G82" s="459" t="n">
        <v>4161952</v>
      </c>
      <c r="H82" s="461" t="n">
        <f aca="false">SUMIF($S$8:$AP$9,$W$8,S82:AP82)</f>
        <v>0</v>
      </c>
      <c r="I82" s="461" t="n">
        <v>4517928</v>
      </c>
      <c r="J82" s="383" t="n">
        <v>4748446</v>
      </c>
      <c r="K82" s="482" t="n">
        <v>4458964</v>
      </c>
      <c r="L82" s="463"/>
      <c r="N82" s="417"/>
      <c r="O82" s="353"/>
      <c r="Q82" s="388" t="n">
        <f aca="true">SUMIF($S$8:$AP$8,$S$8,$S82:$AP82)-SUMIFS(OFFSET($S82,,,,MATCH($R$5,$S$7:$AP$7,0)),OFFSET($S$8,,,,MATCH($R$5,$S$7:$AP$7,0)),$S$8)+R82</f>
        <v>0</v>
      </c>
      <c r="R82" s="383" t="n">
        <f aca="true">SUMIFS(OFFSET($S82,,,,MATCH($R$5,$S$7:$AP$7,0)+1),OFFSET($S$8,,,,MATCH($R$5,$S$7:$AP$7,0)+1),$T$8)</f>
        <v>0</v>
      </c>
      <c r="S82" s="389"/>
      <c r="T82" s="382"/>
      <c r="U82" s="382"/>
      <c r="V82" s="382"/>
      <c r="W82" s="382"/>
      <c r="X82" s="382"/>
      <c r="Y82" s="382"/>
      <c r="Z82" s="382"/>
      <c r="AA82" s="382"/>
      <c r="AB82" s="382"/>
      <c r="AC82" s="382"/>
      <c r="AD82" s="382"/>
      <c r="AE82" s="382"/>
      <c r="AF82" s="382"/>
      <c r="AG82" s="382"/>
      <c r="AH82" s="382"/>
      <c r="AI82" s="382"/>
      <c r="AJ82" s="382"/>
      <c r="AK82" s="382"/>
      <c r="AL82" s="382"/>
      <c r="AM82" s="382"/>
      <c r="AN82" s="382"/>
      <c r="AO82" s="382"/>
      <c r="AP82" s="383"/>
    </row>
    <row r="83" customFormat="false" ht="18.75" hidden="false" customHeight="true" outlineLevel="0" collapsed="false">
      <c r="B83" s="381" t="n">
        <v>708</v>
      </c>
      <c r="C83" s="440" t="s">
        <v>213</v>
      </c>
      <c r="D83" s="464"/>
      <c r="E83" s="465"/>
      <c r="F83" s="451"/>
      <c r="G83" s="459" t="n">
        <v>6336411</v>
      </c>
      <c r="H83" s="461" t="n">
        <f aca="false">SUMIF($S$8:$AP$9,$W$8,S83:AP83)</f>
        <v>0</v>
      </c>
      <c r="I83" s="461" t="n">
        <v>7345644</v>
      </c>
      <c r="J83" s="383" t="n">
        <v>7445644</v>
      </c>
      <c r="K83" s="482" t="n">
        <v>6833507</v>
      </c>
      <c r="L83" s="463"/>
      <c r="N83" s="417"/>
      <c r="O83" s="353"/>
      <c r="Q83" s="388" t="n">
        <f aca="true">SUMIF($S$8:$AP$8,$S$8,$S83:$AP83)-SUMIFS(OFFSET($S83,,,,MATCH($R$5,$S$7:$AP$7,0)),OFFSET($S$8,,,,MATCH($R$5,$S$7:$AP$7,0)),$S$8)+R83</f>
        <v>0</v>
      </c>
      <c r="R83" s="383" t="n">
        <f aca="true">SUMIFS(OFFSET($S83,,,,MATCH($R$5,$S$7:$AP$7,0)+1),OFFSET($S$8,,,,MATCH($R$5,$S$7:$AP$7,0)+1),$T$8)</f>
        <v>0</v>
      </c>
      <c r="S83" s="389"/>
      <c r="T83" s="382"/>
      <c r="U83" s="382"/>
      <c r="V83" s="382"/>
      <c r="W83" s="382"/>
      <c r="X83" s="382"/>
      <c r="Y83" s="382"/>
      <c r="Z83" s="382"/>
      <c r="AA83" s="382"/>
      <c r="AB83" s="382"/>
      <c r="AC83" s="382"/>
      <c r="AD83" s="382"/>
      <c r="AE83" s="382"/>
      <c r="AF83" s="382"/>
      <c r="AG83" s="382"/>
      <c r="AH83" s="382"/>
      <c r="AI83" s="382"/>
      <c r="AJ83" s="382"/>
      <c r="AK83" s="382"/>
      <c r="AL83" s="382"/>
      <c r="AM83" s="382"/>
      <c r="AN83" s="382"/>
      <c r="AO83" s="382"/>
      <c r="AP83" s="383"/>
    </row>
    <row r="84" customFormat="false" ht="18.75" hidden="false" customHeight="true" outlineLevel="0" collapsed="false">
      <c r="B84" s="381" t="n">
        <v>709</v>
      </c>
      <c r="C84" s="440" t="s">
        <v>214</v>
      </c>
      <c r="D84" s="464"/>
      <c r="E84" s="465"/>
      <c r="F84" s="451"/>
      <c r="G84" s="459" t="n">
        <v>4573360</v>
      </c>
      <c r="H84" s="461" t="n">
        <f aca="false">SUMIF($S$8:$AP$9,$W$8,S84:AP84)</f>
        <v>0</v>
      </c>
      <c r="I84" s="461" t="n">
        <v>5060040</v>
      </c>
      <c r="J84" s="383" t="n">
        <v>5335030</v>
      </c>
      <c r="K84" s="482" t="n">
        <v>5030020</v>
      </c>
      <c r="L84" s="463"/>
      <c r="N84" s="417"/>
      <c r="O84" s="353"/>
      <c r="Q84" s="388" t="n">
        <f aca="true">SUMIF($S$8:$AP$8,$S$8,$S84:$AP84)-SUMIFS(OFFSET($S84,,,,MATCH($R$5,$S$7:$AP$7,0)),OFFSET($S$8,,,,MATCH($R$5,$S$7:$AP$7,0)),$S$8)+R84</f>
        <v>0</v>
      </c>
      <c r="R84" s="383" t="n">
        <f aca="true">SUMIFS(OFFSET($S84,,,,MATCH($R$5,$S$7:$AP$7,0)+1),OFFSET($S$8,,,,MATCH($R$5,$S$7:$AP$7,0)+1),$T$8)</f>
        <v>0</v>
      </c>
      <c r="S84" s="389"/>
      <c r="T84" s="382"/>
      <c r="U84" s="382"/>
      <c r="V84" s="382"/>
      <c r="W84" s="382"/>
      <c r="X84" s="382"/>
      <c r="Y84" s="382"/>
      <c r="Z84" s="382"/>
      <c r="AA84" s="382"/>
      <c r="AB84" s="382"/>
      <c r="AC84" s="382"/>
      <c r="AD84" s="382"/>
      <c r="AE84" s="382"/>
      <c r="AF84" s="382"/>
      <c r="AG84" s="382"/>
      <c r="AH84" s="382"/>
      <c r="AI84" s="382"/>
      <c r="AJ84" s="382"/>
      <c r="AK84" s="382"/>
      <c r="AL84" s="382"/>
      <c r="AM84" s="382"/>
      <c r="AN84" s="382"/>
      <c r="AO84" s="382"/>
      <c r="AP84" s="383"/>
    </row>
    <row r="85" customFormat="false" ht="18.75" hidden="false" customHeight="true" outlineLevel="0" collapsed="false">
      <c r="B85" s="381" t="n">
        <v>710</v>
      </c>
      <c r="C85" s="440" t="s">
        <v>215</v>
      </c>
      <c r="D85" s="464"/>
      <c r="E85" s="465"/>
      <c r="F85" s="451"/>
      <c r="G85" s="459" t="n">
        <v>1064805</v>
      </c>
      <c r="H85" s="461" t="n">
        <f aca="false">SUMIF($S$8:$AP$9,$W$8,S85:AP85)</f>
        <v>0</v>
      </c>
      <c r="I85" s="461" t="n">
        <v>97199</v>
      </c>
      <c r="J85" s="383" t="n">
        <v>97199</v>
      </c>
      <c r="K85" s="482" t="n">
        <v>97199</v>
      </c>
      <c r="L85" s="463"/>
      <c r="N85" s="417"/>
      <c r="O85" s="353"/>
      <c r="Q85" s="388" t="n">
        <f aca="true">SUMIF($S$8:$AP$8,$S$8,$S85:$AP85)-SUMIFS(OFFSET($S85,,,,MATCH($R$5,$S$7:$AP$7,0)),OFFSET($S$8,,,,MATCH($R$5,$S$7:$AP$7,0)),$S$8)+R85</f>
        <v>0</v>
      </c>
      <c r="R85" s="383" t="n">
        <f aca="true">SUMIFS(OFFSET($S85,,,,MATCH($R$5,$S$7:$AP$7,0)+1),OFFSET($S$8,,,,MATCH($R$5,$S$7:$AP$7,0)+1),$T$8)</f>
        <v>0</v>
      </c>
      <c r="S85" s="389"/>
      <c r="T85" s="382"/>
      <c r="U85" s="382"/>
      <c r="V85" s="382"/>
      <c r="W85" s="382"/>
      <c r="X85" s="382"/>
      <c r="Y85" s="382"/>
      <c r="Z85" s="382"/>
      <c r="AA85" s="382"/>
      <c r="AB85" s="382"/>
      <c r="AC85" s="382"/>
      <c r="AD85" s="382"/>
      <c r="AE85" s="382"/>
      <c r="AF85" s="382"/>
      <c r="AG85" s="382"/>
      <c r="AH85" s="382"/>
      <c r="AI85" s="382"/>
      <c r="AJ85" s="382"/>
      <c r="AK85" s="382"/>
      <c r="AL85" s="382"/>
      <c r="AM85" s="382"/>
      <c r="AN85" s="382"/>
      <c r="AO85" s="382"/>
      <c r="AP85" s="383"/>
    </row>
    <row r="86" customFormat="false" ht="18.75" hidden="false" customHeight="true" outlineLevel="0" collapsed="false">
      <c r="B86" s="381" t="n">
        <v>711</v>
      </c>
      <c r="C86" s="440" t="s">
        <v>216</v>
      </c>
      <c r="D86" s="464"/>
      <c r="E86" s="465"/>
      <c r="F86" s="451"/>
      <c r="G86" s="459" t="n">
        <v>987741</v>
      </c>
      <c r="H86" s="461" t="n">
        <f aca="false">SUMIF($S$8:$AP$9,$W$8,S86:AP86)</f>
        <v>0</v>
      </c>
      <c r="I86" s="461" t="n">
        <v>888792</v>
      </c>
      <c r="J86" s="383" t="n">
        <v>898792</v>
      </c>
      <c r="K86" s="482" t="n">
        <v>824726</v>
      </c>
      <c r="L86" s="463"/>
      <c r="N86" s="417"/>
      <c r="O86" s="353"/>
      <c r="Q86" s="388" t="n">
        <f aca="true">SUMIF($S$8:$AP$8,$S$8,$S86:$AP86)-SUMIFS(OFFSET($S86,,,,MATCH($R$5,$S$7:$AP$7,0)),OFFSET($S$8,,,,MATCH($R$5,$S$7:$AP$7,0)),$S$8)+R86</f>
        <v>0</v>
      </c>
      <c r="R86" s="383" t="n">
        <f aca="true">SUMIFS(OFFSET($S86,,,,MATCH($R$5,$S$7:$AP$7,0)+1),OFFSET($S$8,,,,MATCH($R$5,$S$7:$AP$7,0)+1),$T$8)</f>
        <v>0</v>
      </c>
      <c r="S86" s="389"/>
      <c r="T86" s="382"/>
      <c r="U86" s="382"/>
      <c r="V86" s="382"/>
      <c r="W86" s="382"/>
      <c r="X86" s="382"/>
      <c r="Y86" s="382"/>
      <c r="Z86" s="382"/>
      <c r="AA86" s="382"/>
      <c r="AB86" s="382"/>
      <c r="AC86" s="382"/>
      <c r="AD86" s="382"/>
      <c r="AE86" s="382"/>
      <c r="AF86" s="382"/>
      <c r="AG86" s="382"/>
      <c r="AH86" s="382"/>
      <c r="AI86" s="382"/>
      <c r="AJ86" s="382"/>
      <c r="AK86" s="382"/>
      <c r="AL86" s="382"/>
      <c r="AM86" s="382"/>
      <c r="AN86" s="382"/>
      <c r="AO86" s="382"/>
      <c r="AP86" s="383"/>
    </row>
    <row r="87" customFormat="false" ht="18.75" hidden="false" customHeight="true" outlineLevel="0" collapsed="false">
      <c r="B87" s="381" t="n">
        <v>712</v>
      </c>
      <c r="C87" s="440" t="s">
        <v>217</v>
      </c>
      <c r="D87" s="464"/>
      <c r="E87" s="465"/>
      <c r="F87" s="451"/>
      <c r="G87" s="459"/>
      <c r="H87" s="461" t="n">
        <f aca="false">SUMIF($S$8:$AP$9,$W$8,S87:AP87)</f>
        <v>0</v>
      </c>
      <c r="I87" s="461" t="n">
        <v>1687500</v>
      </c>
      <c r="J87" s="383" t="n">
        <v>1687500</v>
      </c>
      <c r="K87" s="482" t="n">
        <v>1305010</v>
      </c>
      <c r="L87" s="463"/>
      <c r="N87" s="417"/>
      <c r="O87" s="353"/>
      <c r="Q87" s="388" t="n">
        <f aca="true">SUMIF($S$8:$AP$8,$S$8,$S87:$AP87)-SUMIFS(OFFSET($S87,,,,MATCH($R$5,$S$7:$AP$7,0)),OFFSET($S$8,,,,MATCH($R$5,$S$7:$AP$7,0)),$S$8)+R87</f>
        <v>0</v>
      </c>
      <c r="R87" s="383" t="n">
        <f aca="true">SUMIFS(OFFSET($S87,,,,MATCH($R$5,$S$7:$AP$7,0)+1),OFFSET($S$8,,,,MATCH($R$5,$S$7:$AP$7,0)+1),$T$8)</f>
        <v>0</v>
      </c>
      <c r="S87" s="389"/>
      <c r="T87" s="382"/>
      <c r="U87" s="382"/>
      <c r="V87" s="382"/>
      <c r="W87" s="382"/>
      <c r="X87" s="382"/>
      <c r="Y87" s="382"/>
      <c r="Z87" s="382"/>
      <c r="AA87" s="382"/>
      <c r="AB87" s="382"/>
      <c r="AC87" s="382"/>
      <c r="AD87" s="382"/>
      <c r="AE87" s="382"/>
      <c r="AF87" s="382"/>
      <c r="AG87" s="382"/>
      <c r="AH87" s="382"/>
      <c r="AI87" s="382"/>
      <c r="AJ87" s="382"/>
      <c r="AK87" s="382"/>
      <c r="AL87" s="382"/>
      <c r="AM87" s="382"/>
      <c r="AN87" s="382"/>
      <c r="AO87" s="382"/>
      <c r="AP87" s="383"/>
    </row>
    <row r="88" customFormat="false" ht="18.75" hidden="false" customHeight="true" outlineLevel="0" collapsed="false">
      <c r="B88" s="381" t="n">
        <v>713</v>
      </c>
      <c r="C88" s="440" t="s">
        <v>218</v>
      </c>
      <c r="D88" s="464"/>
      <c r="E88" s="465"/>
      <c r="F88" s="451"/>
      <c r="G88" s="459"/>
      <c r="H88" s="461" t="n">
        <f aca="false">SUMIF($S$8:$AP$9,$W$8,S88:AP88)</f>
        <v>0</v>
      </c>
      <c r="I88" s="461" t="n">
        <v>2236600</v>
      </c>
      <c r="J88" s="383" t="n">
        <v>1677450</v>
      </c>
      <c r="K88" s="482" t="n">
        <v>838725</v>
      </c>
      <c r="L88" s="463"/>
      <c r="N88" s="417"/>
      <c r="O88" s="353"/>
      <c r="Q88" s="388" t="n">
        <f aca="true">SUMIF($S$8:$AP$8,$S$8,$S88:$AP88)-SUMIFS(OFFSET($S88,,,,MATCH($R$5,$S$7:$AP$7,0)),OFFSET($S$8,,,,MATCH($R$5,$S$7:$AP$7,0)),$S$8)+R88</f>
        <v>0</v>
      </c>
      <c r="R88" s="383" t="n">
        <f aca="true">SUMIFS(OFFSET($S88,,,,MATCH($R$5,$S$7:$AP$7,0)+1),OFFSET($S$8,,,,MATCH($R$5,$S$7:$AP$7,0)+1),$T$8)</f>
        <v>0</v>
      </c>
      <c r="S88" s="389"/>
      <c r="T88" s="382"/>
      <c r="U88" s="382"/>
      <c r="V88" s="382"/>
      <c r="W88" s="382"/>
      <c r="X88" s="382"/>
      <c r="Y88" s="382"/>
      <c r="Z88" s="382"/>
      <c r="AA88" s="382"/>
      <c r="AB88" s="382"/>
      <c r="AC88" s="382"/>
      <c r="AD88" s="382"/>
      <c r="AE88" s="382"/>
      <c r="AF88" s="382"/>
      <c r="AG88" s="382"/>
      <c r="AH88" s="382"/>
      <c r="AI88" s="382"/>
      <c r="AJ88" s="382"/>
      <c r="AK88" s="382"/>
      <c r="AL88" s="382"/>
      <c r="AM88" s="382"/>
      <c r="AN88" s="382"/>
      <c r="AO88" s="382"/>
      <c r="AP88" s="383"/>
    </row>
    <row r="89" customFormat="false" ht="18.75" hidden="false" customHeight="true" outlineLevel="0" collapsed="false">
      <c r="B89" s="381" t="n">
        <v>714</v>
      </c>
      <c r="C89" s="483" t="s">
        <v>219</v>
      </c>
      <c r="D89" s="484"/>
      <c r="E89" s="485"/>
      <c r="F89" s="451"/>
      <c r="G89" s="486" t="n">
        <v>1403091</v>
      </c>
      <c r="H89" s="487" t="n">
        <f aca="false">SUMIF($S$8:$AP$9,$W$8,S89:AP89)</f>
        <v>0</v>
      </c>
      <c r="I89" s="487" t="n">
        <v>1532364</v>
      </c>
      <c r="J89" s="383" t="n">
        <v>1542364</v>
      </c>
      <c r="K89" s="488" t="n">
        <v>1414667</v>
      </c>
      <c r="L89" s="489"/>
      <c r="N89" s="417"/>
      <c r="O89" s="353"/>
      <c r="Q89" s="388" t="n">
        <f aca="true">SUMIF($S$8:$AP$8,$S$8,$S89:$AP89)-SUMIFS(OFFSET($S89,,,,MATCH($R$5,$S$7:$AP$7,0)),OFFSET($S$8,,,,MATCH($R$5,$S$7:$AP$7,0)),$S$8)+R89</f>
        <v>0</v>
      </c>
      <c r="R89" s="383" t="n">
        <f aca="true">SUMIFS(OFFSET($S89,,,,MATCH($R$5,$S$7:$AP$7,0)+1),OFFSET($S$8,,,,MATCH($R$5,$S$7:$AP$7,0)+1),$T$8)</f>
        <v>0</v>
      </c>
      <c r="S89" s="389"/>
      <c r="T89" s="382"/>
      <c r="U89" s="382"/>
      <c r="V89" s="382"/>
      <c r="W89" s="382"/>
      <c r="X89" s="382"/>
      <c r="Y89" s="382"/>
      <c r="Z89" s="382"/>
      <c r="AA89" s="382"/>
      <c r="AB89" s="382"/>
      <c r="AC89" s="382"/>
      <c r="AD89" s="382"/>
      <c r="AE89" s="382"/>
      <c r="AF89" s="382"/>
      <c r="AG89" s="382"/>
      <c r="AH89" s="382"/>
      <c r="AI89" s="382"/>
      <c r="AJ89" s="382"/>
      <c r="AK89" s="382"/>
      <c r="AL89" s="382"/>
      <c r="AM89" s="382"/>
      <c r="AN89" s="382"/>
      <c r="AO89" s="382"/>
      <c r="AP89" s="383"/>
    </row>
    <row r="90" customFormat="false" ht="18.75" hidden="false" customHeight="true" outlineLevel="0" collapsed="false">
      <c r="B90" s="381"/>
      <c r="C90" s="426" t="s">
        <v>220</v>
      </c>
      <c r="D90" s="490"/>
      <c r="E90" s="491"/>
      <c r="F90" s="438"/>
      <c r="G90" s="402" t="n">
        <f aca="false">SUM(G76:G89)</f>
        <v>33496389</v>
      </c>
      <c r="H90" s="402" t="n">
        <f aca="false">SUM(H76:H89)</f>
        <v>0</v>
      </c>
      <c r="I90" s="402" t="n">
        <v>43674044</v>
      </c>
      <c r="J90" s="404" t="n">
        <v>43869817</v>
      </c>
      <c r="K90" s="407" t="n">
        <v>39508597</v>
      </c>
      <c r="L90" s="406"/>
      <c r="N90" s="417"/>
      <c r="O90" s="353"/>
      <c r="Q90" s="407" t="n">
        <f aca="false">SUM(Q76:Q89)</f>
        <v>0</v>
      </c>
      <c r="R90" s="404" t="n">
        <f aca="false">SUM(R76:R89)</f>
        <v>0</v>
      </c>
      <c r="S90" s="402" t="n">
        <f aca="false">SUM(S76:S89)</f>
        <v>0</v>
      </c>
      <c r="T90" s="403" t="n">
        <f aca="false">SUM(T76:T89)</f>
        <v>0</v>
      </c>
      <c r="U90" s="403" t="n">
        <f aca="false">SUM(U76:U89)</f>
        <v>0</v>
      </c>
      <c r="V90" s="403" t="n">
        <f aca="false">SUM(V76:V89)</f>
        <v>0</v>
      </c>
      <c r="W90" s="403" t="n">
        <f aca="false">SUM(W76:W89)</f>
        <v>0</v>
      </c>
      <c r="X90" s="403" t="n">
        <f aca="false">SUM(X76:X89)</f>
        <v>0</v>
      </c>
      <c r="Y90" s="403" t="n">
        <f aca="false">SUM(Y76:Y89)</f>
        <v>0</v>
      </c>
      <c r="Z90" s="403" t="n">
        <f aca="false">SUM(Z76:Z89)</f>
        <v>0</v>
      </c>
      <c r="AA90" s="403" t="n">
        <f aca="false">SUM(AA76:AA89)</f>
        <v>0</v>
      </c>
      <c r="AB90" s="403" t="n">
        <f aca="false">SUM(AB76:AB89)</f>
        <v>0</v>
      </c>
      <c r="AC90" s="403" t="n">
        <f aca="false">SUM(AC76:AC89)</f>
        <v>0</v>
      </c>
      <c r="AD90" s="403" t="n">
        <f aca="false">SUM(AD76:AD89)</f>
        <v>0</v>
      </c>
      <c r="AE90" s="403" t="n">
        <f aca="false">SUM(AE76:AE89)</f>
        <v>0</v>
      </c>
      <c r="AF90" s="403" t="n">
        <f aca="false">SUM(AF76:AF89)</f>
        <v>0</v>
      </c>
      <c r="AG90" s="403" t="n">
        <f aca="false">SUM(AG76:AG89)</f>
        <v>0</v>
      </c>
      <c r="AH90" s="403" t="n">
        <f aca="false">SUM(AH76:AH89)</f>
        <v>0</v>
      </c>
      <c r="AI90" s="403" t="n">
        <f aca="false">SUM(AI76:AI89)</f>
        <v>0</v>
      </c>
      <c r="AJ90" s="403" t="n">
        <f aca="false">SUM(AJ76:AJ89)</f>
        <v>0</v>
      </c>
      <c r="AK90" s="403" t="n">
        <f aca="false">SUM(AK76:AK89)</f>
        <v>0</v>
      </c>
      <c r="AL90" s="403" t="n">
        <f aca="false">SUM(AL76:AL89)</f>
        <v>0</v>
      </c>
      <c r="AM90" s="403" t="n">
        <f aca="false">SUM(AM76:AM89)</f>
        <v>0</v>
      </c>
      <c r="AN90" s="403" t="n">
        <f aca="false">SUM(AN76:AN89)</f>
        <v>0</v>
      </c>
      <c r="AO90" s="403" t="n">
        <f aca="false">SUM(AO76:AO89)</f>
        <v>0</v>
      </c>
      <c r="AP90" s="404" t="n">
        <f aca="false">SUM(AP76:AP89)</f>
        <v>0</v>
      </c>
    </row>
    <row r="91" customFormat="false" ht="18.75" hidden="false" customHeight="true" outlineLevel="0" collapsed="false">
      <c r="B91" s="408" t="n">
        <v>800</v>
      </c>
      <c r="C91" s="429" t="s">
        <v>221</v>
      </c>
      <c r="D91" s="499"/>
      <c r="E91" s="500"/>
      <c r="F91" s="458"/>
      <c r="G91" s="493"/>
      <c r="H91" s="454" t="n">
        <f aca="false">SUMIF($S$8:$AP$9,$W$8,S91:AP91)</f>
        <v>0</v>
      </c>
      <c r="I91" s="454" t="n">
        <v>0</v>
      </c>
      <c r="J91" s="383" t="n">
        <v>0</v>
      </c>
      <c r="K91" s="494" t="n">
        <v>0</v>
      </c>
      <c r="L91" s="495"/>
      <c r="N91" s="417"/>
      <c r="O91" s="353"/>
      <c r="Q91" s="388" t="n">
        <f aca="true">SUMIF($S$8:$AP$8,$S$8,$S91:$AP91)-SUMIFS(OFFSET($S91,,,,MATCH($R$5,$S$7:$AP$7,0)),OFFSET($S$8,,,,MATCH($R$5,$S$7:$AP$7,0)),$S$8)+R91</f>
        <v>0</v>
      </c>
      <c r="R91" s="383" t="n">
        <f aca="true">SUMIFS(OFFSET($S91,,,,MATCH($R$5,$S$7:$AP$7,0)+1),OFFSET($S$8,,,,MATCH($R$5,$S$7:$AP$7,0)+1),$T$8)</f>
        <v>0</v>
      </c>
      <c r="S91" s="389"/>
      <c r="T91" s="382"/>
      <c r="U91" s="382"/>
      <c r="V91" s="382"/>
      <c r="W91" s="382"/>
      <c r="X91" s="382"/>
      <c r="Y91" s="382"/>
      <c r="Z91" s="382"/>
      <c r="AA91" s="382"/>
      <c r="AB91" s="382"/>
      <c r="AC91" s="382"/>
      <c r="AD91" s="382"/>
      <c r="AE91" s="382"/>
      <c r="AF91" s="382"/>
      <c r="AG91" s="382"/>
      <c r="AH91" s="382"/>
      <c r="AI91" s="382"/>
      <c r="AJ91" s="382"/>
      <c r="AK91" s="382"/>
      <c r="AL91" s="382"/>
      <c r="AM91" s="382"/>
      <c r="AN91" s="382"/>
      <c r="AO91" s="382"/>
      <c r="AP91" s="383"/>
    </row>
    <row r="92" customFormat="false" ht="18.75" hidden="false" customHeight="true" outlineLevel="0" collapsed="false">
      <c r="B92" s="381" t="n">
        <v>801</v>
      </c>
      <c r="C92" s="457" t="s">
        <v>222</v>
      </c>
      <c r="D92" s="458"/>
      <c r="E92" s="450"/>
      <c r="F92" s="451"/>
      <c r="G92" s="452" t="n">
        <v>240000</v>
      </c>
      <c r="H92" s="480" t="n">
        <f aca="false">SUMIF($S$8:$AP$9,$W$8,S92:AP92)</f>
        <v>600000</v>
      </c>
      <c r="I92" s="480" t="n">
        <v>1086500</v>
      </c>
      <c r="J92" s="383" t="n">
        <v>1802500</v>
      </c>
      <c r="K92" s="481" t="n">
        <v>1802500</v>
      </c>
      <c r="L92" s="456"/>
      <c r="N92" s="417"/>
      <c r="O92" s="353"/>
      <c r="Q92" s="388" t="n">
        <f aca="true">SUMIF($S$8:$AP$8,$S$8,$S92:$AP92)-SUMIFS(OFFSET($S92,,,,MATCH($R$5,$S$7:$AP$7,0)),OFFSET($S$8,,,,MATCH($R$5,$S$7:$AP$7,0)),$S$8)+R92</f>
        <v>1802500</v>
      </c>
      <c r="R92" s="383" t="n">
        <f aca="true">SUMIFS(OFFSET($S92,,,,MATCH($R$5,$S$7:$AP$7,0)+1),OFFSET($S$8,,,,MATCH($R$5,$S$7:$AP$7,0)+1),$T$8)</f>
        <v>1602500</v>
      </c>
      <c r="S92" s="389"/>
      <c r="T92" s="382"/>
      <c r="U92" s="382" t="n">
        <v>200000</v>
      </c>
      <c r="V92" s="382" t="n">
        <v>120000</v>
      </c>
      <c r="W92" s="382"/>
      <c r="X92" s="382" t="n">
        <v>566500</v>
      </c>
      <c r="Y92" s="382"/>
      <c r="Z92" s="382"/>
      <c r="AA92" s="382"/>
      <c r="AB92" s="382" t="n">
        <v>916000</v>
      </c>
      <c r="AC92" s="382" t="n">
        <v>200000</v>
      </c>
      <c r="AD92" s="382"/>
      <c r="AE92" s="382"/>
      <c r="AF92" s="382"/>
      <c r="AG92" s="382"/>
      <c r="AH92" s="382"/>
      <c r="AI92" s="382"/>
      <c r="AJ92" s="382"/>
      <c r="AK92" s="382"/>
      <c r="AL92" s="382"/>
      <c r="AM92" s="382"/>
      <c r="AN92" s="382"/>
      <c r="AO92" s="382" t="n">
        <v>200000</v>
      </c>
      <c r="AP92" s="383"/>
    </row>
    <row r="93" customFormat="false" ht="18.75" hidden="false" customHeight="true" outlineLevel="0" collapsed="false">
      <c r="B93" s="381" t="n">
        <v>802</v>
      </c>
      <c r="C93" s="440" t="s">
        <v>223</v>
      </c>
      <c r="D93" s="464"/>
      <c r="E93" s="465"/>
      <c r="F93" s="451"/>
      <c r="G93" s="459" t="n">
        <v>250000</v>
      </c>
      <c r="H93" s="461" t="n">
        <f aca="false">SUMIF($S$8:$AP$9,$W$8,S93:AP93)</f>
        <v>300000</v>
      </c>
      <c r="I93" s="461" t="n">
        <v>265000</v>
      </c>
      <c r="J93" s="383" t="n">
        <v>180000</v>
      </c>
      <c r="K93" s="482" t="n">
        <v>145000</v>
      </c>
      <c r="L93" s="463"/>
      <c r="N93" s="417"/>
      <c r="O93" s="353"/>
      <c r="Q93" s="388" t="n">
        <f aca="true">SUMIF($S$8:$AP$8,$S$8,$S93:$AP93)-SUMIFS(OFFSET($S93,,,,MATCH($R$5,$S$7:$AP$7,0)),OFFSET($S$8,,,,MATCH($R$5,$S$7:$AP$7,0)),$S$8)+R93</f>
        <v>180000</v>
      </c>
      <c r="R93" s="383" t="n">
        <f aca="true">SUMIFS(OFFSET($S93,,,,MATCH($R$5,$S$7:$AP$7,0)+1),OFFSET($S$8,,,,MATCH($R$5,$S$7:$AP$7,0)+1),$T$8)</f>
        <v>30000</v>
      </c>
      <c r="S93" s="389"/>
      <c r="T93" s="382"/>
      <c r="U93" s="382" t="n">
        <v>50000</v>
      </c>
      <c r="V93" s="382"/>
      <c r="W93" s="382"/>
      <c r="X93" s="382" t="n">
        <v>15000</v>
      </c>
      <c r="Y93" s="382" t="n">
        <v>50000</v>
      </c>
      <c r="Z93" s="382" t="n">
        <v>15000</v>
      </c>
      <c r="AA93" s="382"/>
      <c r="AB93" s="382"/>
      <c r="AC93" s="382" t="n">
        <v>50000</v>
      </c>
      <c r="AD93" s="382"/>
      <c r="AE93" s="382"/>
      <c r="AF93" s="382"/>
      <c r="AG93" s="382" t="n">
        <v>50000</v>
      </c>
      <c r="AH93" s="382" t="n">
        <v>15000</v>
      </c>
      <c r="AI93" s="382"/>
      <c r="AJ93" s="382"/>
      <c r="AK93" s="382" t="n">
        <v>50000</v>
      </c>
      <c r="AL93" s="382"/>
      <c r="AM93" s="382" t="n">
        <v>50000</v>
      </c>
      <c r="AN93" s="382"/>
      <c r="AO93" s="382" t="n">
        <v>0</v>
      </c>
      <c r="AP93" s="383"/>
    </row>
    <row r="94" customFormat="false" ht="18.75" hidden="false" customHeight="true" outlineLevel="0" collapsed="false">
      <c r="B94" s="381" t="n">
        <v>803</v>
      </c>
      <c r="C94" s="440" t="s">
        <v>224</v>
      </c>
      <c r="D94" s="464"/>
      <c r="E94" s="465"/>
      <c r="F94" s="451"/>
      <c r="G94" s="459" t="n">
        <v>10334291</v>
      </c>
      <c r="H94" s="461" t="n">
        <f aca="false">SUMIF($S$8:$AP$9,$W$8,S94:AP94)</f>
        <v>12000000</v>
      </c>
      <c r="I94" s="461" t="n">
        <v>12546381</v>
      </c>
      <c r="J94" s="383" t="n">
        <v>17947542</v>
      </c>
      <c r="K94" s="482" t="n">
        <v>16993258</v>
      </c>
      <c r="L94" s="463"/>
      <c r="N94" s="417"/>
      <c r="O94" s="353"/>
      <c r="Q94" s="388" t="n">
        <f aca="true">SUMIF($S$8:$AP$8,$S$8,$S94:$AP94)-SUMIFS(OFFSET($S94,,,,MATCH($R$5,$S$7:$AP$7,0)),OFFSET($S$8,,,,MATCH($R$5,$S$7:$AP$7,0)),$S$8)+R94</f>
        <v>17947542</v>
      </c>
      <c r="R94" s="383" t="n">
        <f aca="true">SUMIFS(OFFSET($S94,,,,MATCH($R$5,$S$7:$AP$7,0)+1),OFFSET($S$8,,,,MATCH($R$5,$S$7:$AP$7,0)+1),$T$8)</f>
        <v>11947542</v>
      </c>
      <c r="S94" s="389" t="n">
        <v>1000000</v>
      </c>
      <c r="T94" s="382" t="n">
        <v>1852292</v>
      </c>
      <c r="U94" s="382" t="n">
        <v>1000000</v>
      </c>
      <c r="V94" s="382" t="n">
        <v>98297</v>
      </c>
      <c r="W94" s="382" t="n">
        <v>1000000</v>
      </c>
      <c r="X94" s="382" t="n">
        <v>1595792</v>
      </c>
      <c r="Y94" s="382" t="n">
        <v>1000000</v>
      </c>
      <c r="Z94" s="382" t="n">
        <v>5882550</v>
      </c>
      <c r="AA94" s="382" t="n">
        <v>1000000</v>
      </c>
      <c r="AB94" s="382" t="n">
        <v>2426609</v>
      </c>
      <c r="AC94" s="382" t="n">
        <v>1000000</v>
      </c>
      <c r="AD94" s="382" t="n">
        <v>92002</v>
      </c>
      <c r="AE94" s="382" t="n">
        <v>1000000</v>
      </c>
      <c r="AF94" s="382"/>
      <c r="AG94" s="382" t="n">
        <v>1000000</v>
      </c>
      <c r="AH94" s="382" t="n">
        <v>2045716</v>
      </c>
      <c r="AI94" s="382" t="n">
        <v>1000000</v>
      </c>
      <c r="AJ94" s="382" t="n">
        <v>424600</v>
      </c>
      <c r="AK94" s="382" t="n">
        <v>1000000</v>
      </c>
      <c r="AL94" s="382"/>
      <c r="AM94" s="382" t="n">
        <v>1000000</v>
      </c>
      <c r="AN94" s="382"/>
      <c r="AO94" s="382" t="n">
        <v>1000000</v>
      </c>
      <c r="AP94" s="383"/>
    </row>
    <row r="95" customFormat="false" ht="18.75" hidden="false" customHeight="true" outlineLevel="0" collapsed="false">
      <c r="B95" s="381" t="n">
        <v>804</v>
      </c>
      <c r="C95" s="440" t="s">
        <v>225</v>
      </c>
      <c r="D95" s="464"/>
      <c r="E95" s="465"/>
      <c r="F95" s="451"/>
      <c r="G95" s="459" t="n">
        <v>3779925</v>
      </c>
      <c r="H95" s="461" t="n">
        <f aca="false">SUMIF($S$8:$AP$9,$W$8,S95:AP95)</f>
        <v>8400000</v>
      </c>
      <c r="I95" s="461" t="n">
        <v>7451157</v>
      </c>
      <c r="J95" s="383" t="n">
        <v>7561475</v>
      </c>
      <c r="K95" s="482" t="n">
        <v>5511475</v>
      </c>
      <c r="L95" s="463"/>
      <c r="N95" s="417"/>
      <c r="O95" s="353"/>
      <c r="Q95" s="388" t="n">
        <f aca="true">SUMIF($S$8:$AP$8,$S$8,$S95:$AP95)-SUMIFS(OFFSET($S95,,,,MATCH($R$5,$S$7:$AP$7,0)),OFFSET($S$8,,,,MATCH($R$5,$S$7:$AP$7,0)),$S$8)+R95</f>
        <v>7561475</v>
      </c>
      <c r="R95" s="383" t="n">
        <f aca="true">SUMIFS(OFFSET($S95,,,,MATCH($R$5,$S$7:$AP$7,0)+1),OFFSET($S$8,,,,MATCH($R$5,$S$7:$AP$7,0)+1),$T$8)</f>
        <v>3361475</v>
      </c>
      <c r="S95" s="389" t="n">
        <v>700000</v>
      </c>
      <c r="T95" s="382"/>
      <c r="U95" s="382" t="n">
        <v>700000</v>
      </c>
      <c r="V95" s="382"/>
      <c r="W95" s="382" t="n">
        <v>700000</v>
      </c>
      <c r="X95" s="382" t="n">
        <v>1151157</v>
      </c>
      <c r="Y95" s="382" t="n">
        <v>700000</v>
      </c>
      <c r="Z95" s="382" t="n">
        <v>623500</v>
      </c>
      <c r="AA95" s="382" t="n">
        <v>700000</v>
      </c>
      <c r="AB95" s="382" t="n">
        <v>1586818</v>
      </c>
      <c r="AC95" s="382" t="n">
        <v>700000</v>
      </c>
      <c r="AD95" s="382"/>
      <c r="AE95" s="382" t="n">
        <v>700000</v>
      </c>
      <c r="AF95" s="382"/>
      <c r="AG95" s="382" t="n">
        <v>700000</v>
      </c>
      <c r="AH95" s="382" t="n">
        <v>50000</v>
      </c>
      <c r="AI95" s="382" t="n">
        <v>700000</v>
      </c>
      <c r="AJ95" s="382" t="n">
        <v>1024493</v>
      </c>
      <c r="AK95" s="382" t="n">
        <v>700000</v>
      </c>
      <c r="AL95" s="382"/>
      <c r="AM95" s="382" t="n">
        <v>700000</v>
      </c>
      <c r="AN95" s="382"/>
      <c r="AO95" s="382" t="n">
        <v>700000</v>
      </c>
      <c r="AP95" s="383"/>
    </row>
    <row r="96" customFormat="false" ht="18.75" hidden="false" customHeight="true" outlineLevel="0" collapsed="false">
      <c r="B96" s="381" t="n">
        <v>805</v>
      </c>
      <c r="C96" s="440" t="s">
        <v>226</v>
      </c>
      <c r="D96" s="464"/>
      <c r="E96" s="465"/>
      <c r="F96" s="451"/>
      <c r="G96" s="459" t="n">
        <v>3646919</v>
      </c>
      <c r="H96" s="461" t="n">
        <f aca="false">SUMIF($S$8:$AP$9,$W$8,S96:AP96)</f>
        <v>6000000</v>
      </c>
      <c r="I96" s="461" t="n">
        <v>6000000</v>
      </c>
      <c r="J96" s="383" t="n">
        <v>4000000</v>
      </c>
      <c r="K96" s="482" t="n">
        <v>2000000</v>
      </c>
      <c r="L96" s="463"/>
      <c r="N96" s="417"/>
      <c r="O96" s="353"/>
      <c r="Q96" s="388" t="n">
        <f aca="true">SUMIF($S$8:$AP$8,$S$8,$S96:$AP96)-SUMIFS(OFFSET($S96,,,,MATCH($R$5,$S$7:$AP$7,0)),OFFSET($S$8,,,,MATCH($R$5,$S$7:$AP$7,0)),$S$8)+R96</f>
        <v>4000000</v>
      </c>
      <c r="R96" s="383" t="n">
        <f aca="true">SUMIFS(OFFSET($S96,,,,MATCH($R$5,$S$7:$AP$7,0)+1),OFFSET($S$8,,,,MATCH($R$5,$S$7:$AP$7,0)+1),$T$8)</f>
        <v>0</v>
      </c>
      <c r="S96" s="389"/>
      <c r="T96" s="382"/>
      <c r="U96" s="382"/>
      <c r="V96" s="382"/>
      <c r="W96" s="382"/>
      <c r="X96" s="382"/>
      <c r="Y96" s="382" t="n">
        <v>2000000</v>
      </c>
      <c r="Z96" s="382"/>
      <c r="AA96" s="382"/>
      <c r="AB96" s="382"/>
      <c r="AC96" s="382"/>
      <c r="AD96" s="382"/>
      <c r="AE96" s="382" t="n">
        <v>2000000</v>
      </c>
      <c r="AF96" s="382"/>
      <c r="AG96" s="382"/>
      <c r="AH96" s="382"/>
      <c r="AI96" s="382"/>
      <c r="AJ96" s="382"/>
      <c r="AK96" s="382" t="n">
        <v>2000000</v>
      </c>
      <c r="AL96" s="382"/>
      <c r="AM96" s="382"/>
      <c r="AN96" s="382"/>
      <c r="AO96" s="382" t="n">
        <v>0</v>
      </c>
      <c r="AP96" s="383"/>
    </row>
    <row r="97" customFormat="false" ht="18.75" hidden="false" customHeight="true" outlineLevel="0" collapsed="false">
      <c r="B97" s="381" t="n">
        <v>806</v>
      </c>
      <c r="C97" s="483" t="s">
        <v>227</v>
      </c>
      <c r="D97" s="484"/>
      <c r="E97" s="485"/>
      <c r="F97" s="451"/>
      <c r="G97" s="486" t="n">
        <v>5790086</v>
      </c>
      <c r="H97" s="487" t="n">
        <f aca="false">SUMIF($S$8:$AP$9,$W$8,S97:AP97)</f>
        <v>4110000</v>
      </c>
      <c r="I97" s="487" t="n">
        <v>4791139</v>
      </c>
      <c r="J97" s="383" t="n">
        <v>4543504</v>
      </c>
      <c r="K97" s="488" t="n">
        <v>3323504</v>
      </c>
      <c r="L97" s="489"/>
      <c r="N97" s="417"/>
      <c r="O97" s="353"/>
      <c r="Q97" s="388" t="n">
        <f aca="true">SUMIF($S$8:$AP$8,$S$8,$S97:$AP97)-SUMIFS(OFFSET($S97,,,,MATCH($R$5,$S$7:$AP$7,0)),OFFSET($S$8,,,,MATCH($R$5,$S$7:$AP$7,0)),$S$8)+R97</f>
        <v>4543504</v>
      </c>
      <c r="R97" s="383" t="n">
        <f aca="true">SUMIFS(OFFSET($S97,,,,MATCH($R$5,$S$7:$AP$7,0)+1),OFFSET($S$8,,,,MATCH($R$5,$S$7:$AP$7,0)+1),$T$8)</f>
        <v>2103504</v>
      </c>
      <c r="S97" s="389" t="n">
        <v>150000</v>
      </c>
      <c r="T97" s="382" t="n">
        <v>556508</v>
      </c>
      <c r="U97" s="382" t="n">
        <v>150000</v>
      </c>
      <c r="V97" s="382" t="n">
        <v>30593</v>
      </c>
      <c r="W97" s="382" t="n">
        <v>150000</v>
      </c>
      <c r="X97" s="382" t="n">
        <v>544038</v>
      </c>
      <c r="Y97" s="382" t="n">
        <v>920000</v>
      </c>
      <c r="Z97" s="382" t="n">
        <v>50020</v>
      </c>
      <c r="AA97" s="382" t="n">
        <v>150000</v>
      </c>
      <c r="AB97" s="382" t="n">
        <v>922345</v>
      </c>
      <c r="AC97" s="382" t="n">
        <v>150000</v>
      </c>
      <c r="AD97" s="382"/>
      <c r="AE97" s="382" t="n">
        <v>920000</v>
      </c>
      <c r="AF97" s="382"/>
      <c r="AG97" s="382" t="n">
        <v>150000</v>
      </c>
      <c r="AH97" s="382"/>
      <c r="AI97" s="382" t="n">
        <v>150000</v>
      </c>
      <c r="AJ97" s="382" t="n">
        <v>850800</v>
      </c>
      <c r="AK97" s="382" t="n">
        <v>920000</v>
      </c>
      <c r="AL97" s="382"/>
      <c r="AM97" s="382" t="n">
        <v>150000</v>
      </c>
      <c r="AN97" s="382"/>
      <c r="AO97" s="382" t="n">
        <v>150000</v>
      </c>
      <c r="AP97" s="383"/>
    </row>
    <row r="98" customFormat="false" ht="18.75" hidden="false" customHeight="true" outlineLevel="0" collapsed="false">
      <c r="B98" s="381"/>
      <c r="C98" s="426" t="s">
        <v>228</v>
      </c>
      <c r="D98" s="490"/>
      <c r="E98" s="491"/>
      <c r="F98" s="438"/>
      <c r="G98" s="402" t="n">
        <f aca="false">SUM(G92:G97)</f>
        <v>24041221</v>
      </c>
      <c r="H98" s="402" t="n">
        <f aca="false">SUM(H92:H97)</f>
        <v>31410000</v>
      </c>
      <c r="I98" s="402" t="n">
        <v>32140177</v>
      </c>
      <c r="J98" s="404" t="n">
        <v>36035021</v>
      </c>
      <c r="K98" s="407" t="n">
        <v>29775737</v>
      </c>
      <c r="L98" s="406"/>
      <c r="N98" s="417"/>
      <c r="O98" s="353"/>
      <c r="Q98" s="407" t="n">
        <f aca="false">SUM(Q92:Q97)</f>
        <v>36035021</v>
      </c>
      <c r="R98" s="404" t="n">
        <f aca="false">SUM(R92:R97)</f>
        <v>19045021</v>
      </c>
      <c r="S98" s="402" t="n">
        <f aca="false">SUM(S92:S97)</f>
        <v>1850000</v>
      </c>
      <c r="T98" s="403" t="n">
        <f aca="false">SUM(T92:T97)</f>
        <v>2408800</v>
      </c>
      <c r="U98" s="403" t="n">
        <f aca="false">SUM(U92:U97)</f>
        <v>2100000</v>
      </c>
      <c r="V98" s="403" t="n">
        <f aca="false">SUM(V92:V97)</f>
        <v>248890</v>
      </c>
      <c r="W98" s="403" t="n">
        <f aca="false">SUM(W92:W97)</f>
        <v>1850000</v>
      </c>
      <c r="X98" s="403" t="n">
        <f aca="false">SUM(X92:X97)</f>
        <v>3872487</v>
      </c>
      <c r="Y98" s="403" t="n">
        <f aca="false">SUM(Y92:Y97)</f>
        <v>4670000</v>
      </c>
      <c r="Z98" s="403" t="n">
        <f aca="false">SUM(Z92:Z97)</f>
        <v>6571070</v>
      </c>
      <c r="AA98" s="403" t="n">
        <f aca="false">SUM(AA92:AA97)</f>
        <v>1850000</v>
      </c>
      <c r="AB98" s="403" t="n">
        <f aca="false">SUM(AB92:AB97)</f>
        <v>5851772</v>
      </c>
      <c r="AC98" s="403" t="n">
        <f aca="false">SUM(AC92:AC97)</f>
        <v>2100000</v>
      </c>
      <c r="AD98" s="403" t="n">
        <f aca="false">SUM(AD92:AD97)</f>
        <v>92002</v>
      </c>
      <c r="AE98" s="403" t="n">
        <f aca="false">SUM(AE92:AE97)</f>
        <v>4620000</v>
      </c>
      <c r="AF98" s="403" t="n">
        <f aca="false">SUM(AF92:AF97)</f>
        <v>0</v>
      </c>
      <c r="AG98" s="403" t="n">
        <f aca="false">SUM(AG92:AG97)</f>
        <v>1900000</v>
      </c>
      <c r="AH98" s="403" t="n">
        <f aca="false">SUM(AH92:AH97)</f>
        <v>2110716</v>
      </c>
      <c r="AI98" s="403" t="n">
        <f aca="false">SUM(AI92:AI97)</f>
        <v>1850000</v>
      </c>
      <c r="AJ98" s="403" t="n">
        <f aca="false">SUM(AJ92:AJ97)</f>
        <v>2299893</v>
      </c>
      <c r="AK98" s="403" t="n">
        <f aca="false">SUM(AK92:AK97)</f>
        <v>4670000</v>
      </c>
      <c r="AL98" s="403" t="n">
        <f aca="false">SUM(AL92:AL97)</f>
        <v>0</v>
      </c>
      <c r="AM98" s="403" t="n">
        <f aca="false">SUM(AM92:AM97)</f>
        <v>1900000</v>
      </c>
      <c r="AN98" s="403" t="n">
        <f aca="false">SUM(AN92:AN97)</f>
        <v>0</v>
      </c>
      <c r="AO98" s="403" t="n">
        <f aca="false">SUM(AO92:AO97)</f>
        <v>2050000</v>
      </c>
      <c r="AP98" s="404" t="n">
        <f aca="false">SUM(AP92:AP97)</f>
        <v>0</v>
      </c>
    </row>
    <row r="99" customFormat="false" ht="18.75" hidden="false" customHeight="true" outlineLevel="0" collapsed="false">
      <c r="B99" s="408" t="n">
        <v>900</v>
      </c>
      <c r="C99" s="429" t="s">
        <v>229</v>
      </c>
      <c r="D99" s="429"/>
      <c r="E99" s="500"/>
      <c r="F99" s="458"/>
      <c r="G99" s="493"/>
      <c r="H99" s="454" t="n">
        <f aca="false">SUMIF($S$8:$AP$9,$W$8,S99:AP99)</f>
        <v>0</v>
      </c>
      <c r="I99" s="454" t="n">
        <v>0</v>
      </c>
      <c r="J99" s="383" t="n">
        <v>0</v>
      </c>
      <c r="K99" s="494" t="n">
        <v>0</v>
      </c>
      <c r="L99" s="495"/>
      <c r="N99" s="417"/>
      <c r="O99" s="353"/>
      <c r="Q99" s="388" t="n">
        <f aca="true">SUMIF($S$8:$AP$8,$S$8,$S99:$AP99)-SUMIFS(OFFSET($S99,,,,MATCH($R$5,$S$7:$AP$7,0)),OFFSET($S$8,,,,MATCH($R$5,$S$7:$AP$7,0)),$S$8)+R99</f>
        <v>0</v>
      </c>
      <c r="R99" s="383" t="n">
        <f aca="true">SUMIFS(OFFSET($S99,,,,MATCH($R$5,$S$7:$AP$7,0)+1),OFFSET($S$8,,,,MATCH($R$5,$S$7:$AP$7,0)+1),$T$8)</f>
        <v>0</v>
      </c>
      <c r="S99" s="389"/>
      <c r="T99" s="382"/>
      <c r="U99" s="382"/>
      <c r="V99" s="382"/>
      <c r="W99" s="382"/>
      <c r="X99" s="382"/>
      <c r="Y99" s="382"/>
      <c r="Z99" s="382"/>
      <c r="AA99" s="382"/>
      <c r="AB99" s="382"/>
      <c r="AC99" s="382"/>
      <c r="AD99" s="382"/>
      <c r="AE99" s="382"/>
      <c r="AF99" s="382"/>
      <c r="AG99" s="382"/>
      <c r="AH99" s="382"/>
      <c r="AI99" s="382"/>
      <c r="AJ99" s="382"/>
      <c r="AK99" s="382"/>
      <c r="AL99" s="382"/>
      <c r="AM99" s="382"/>
      <c r="AN99" s="382"/>
      <c r="AO99" s="382"/>
      <c r="AP99" s="383"/>
    </row>
    <row r="100" customFormat="false" ht="18.75" hidden="false" customHeight="true" outlineLevel="0" collapsed="false">
      <c r="B100" s="381" t="n">
        <v>901</v>
      </c>
      <c r="C100" s="457" t="s">
        <v>230</v>
      </c>
      <c r="D100" s="458"/>
      <c r="E100" s="450"/>
      <c r="F100" s="451"/>
      <c r="G100" s="452" t="n">
        <v>1009900</v>
      </c>
      <c r="H100" s="480" t="n">
        <f aca="false">SUMIF($S$8:$AP$9,$W$8,S100:AP100)</f>
        <v>2400000</v>
      </c>
      <c r="I100" s="480" t="n">
        <v>1837400</v>
      </c>
      <c r="J100" s="383" t="n">
        <v>1257900</v>
      </c>
      <c r="K100" s="481" t="n">
        <v>689200</v>
      </c>
      <c r="L100" s="456"/>
      <c r="N100" s="417"/>
      <c r="O100" s="353"/>
      <c r="Q100" s="388" t="n">
        <f aca="true">SUMIF($S$8:$AP$8,$S$8,$S100:$AP100)-SUMIFS(OFFSET($S100,,,,MATCH($R$5,$S$7:$AP$7,0)),OFFSET($S$8,,,,MATCH($R$5,$S$7:$AP$7,0)),$S$8)+R100</f>
        <v>1257900</v>
      </c>
      <c r="R100" s="383" t="n">
        <f aca="true">SUMIFS(OFFSET($S100,,,,MATCH($R$5,$S$7:$AP$7,0)+1),OFFSET($S$8,,,,MATCH($R$5,$S$7:$AP$7,0)+1),$T$8)</f>
        <v>57900</v>
      </c>
      <c r="S100" s="389" t="n">
        <v>200000</v>
      </c>
      <c r="T100" s="382" t="n">
        <v>6100</v>
      </c>
      <c r="U100" s="382" t="n">
        <v>200000</v>
      </c>
      <c r="V100" s="382" t="n">
        <v>7200</v>
      </c>
      <c r="W100" s="382" t="n">
        <v>200000</v>
      </c>
      <c r="X100" s="382" t="n">
        <v>24100</v>
      </c>
      <c r="Y100" s="382" t="n">
        <v>200000</v>
      </c>
      <c r="Z100" s="382"/>
      <c r="AA100" s="382" t="n">
        <v>200000</v>
      </c>
      <c r="AB100" s="382"/>
      <c r="AC100" s="382" t="n">
        <v>200000</v>
      </c>
      <c r="AD100" s="382" t="n">
        <v>20500</v>
      </c>
      <c r="AE100" s="382" t="n">
        <v>200000</v>
      </c>
      <c r="AF100" s="382" t="n">
        <v>31300</v>
      </c>
      <c r="AG100" s="382" t="n">
        <v>200000</v>
      </c>
      <c r="AH100" s="382"/>
      <c r="AI100" s="382" t="n">
        <v>200000</v>
      </c>
      <c r="AJ100" s="382" t="n">
        <v>12100</v>
      </c>
      <c r="AK100" s="382" t="n">
        <v>200000</v>
      </c>
      <c r="AL100" s="382"/>
      <c r="AM100" s="382" t="n">
        <v>200000</v>
      </c>
      <c r="AN100" s="382"/>
      <c r="AO100" s="382" t="n">
        <v>200000</v>
      </c>
      <c r="AP100" s="383"/>
    </row>
    <row r="101" customFormat="false" ht="18.75" hidden="false" customHeight="true" outlineLevel="0" collapsed="false">
      <c r="B101" s="381" t="n">
        <v>902</v>
      </c>
      <c r="C101" s="440" t="s">
        <v>231</v>
      </c>
      <c r="D101" s="464"/>
      <c r="E101" s="465"/>
      <c r="F101" s="451"/>
      <c r="G101" s="459" t="n">
        <v>400382</v>
      </c>
      <c r="H101" s="461" t="n">
        <f aca="false">SUMIF($S$8:$AP$9,$W$8,S101:AP101)</f>
        <v>1200000</v>
      </c>
      <c r="I101" s="461" t="n">
        <v>968982</v>
      </c>
      <c r="J101" s="383" t="n">
        <v>903536</v>
      </c>
      <c r="K101" s="482" t="n">
        <v>697161</v>
      </c>
      <c r="L101" s="463"/>
      <c r="N101" s="417"/>
      <c r="O101" s="353"/>
      <c r="Q101" s="388" t="n">
        <f aca="true">SUMIF($S$8:$AP$8,$S$8,$S101:$AP101)-SUMIFS(OFFSET($S101,,,,MATCH($R$5,$S$7:$AP$7,0)),OFFSET($S$8,,,,MATCH($R$5,$S$7:$AP$7,0)),$S$8)+R101</f>
        <v>903536</v>
      </c>
      <c r="R101" s="383" t="n">
        <f aca="true">SUMIFS(OFFSET($S101,,,,MATCH($R$5,$S$7:$AP$7,0)+1),OFFSET($S$8,,,,MATCH($R$5,$S$7:$AP$7,0)+1),$T$8)</f>
        <v>303536</v>
      </c>
      <c r="S101" s="389" t="n">
        <v>100000</v>
      </c>
      <c r="T101" s="382" t="n">
        <v>19000</v>
      </c>
      <c r="U101" s="382" t="n">
        <v>100000</v>
      </c>
      <c r="V101" s="382" t="n">
        <v>30300</v>
      </c>
      <c r="W101" s="382" t="n">
        <v>100000</v>
      </c>
      <c r="X101" s="382" t="n">
        <v>19682</v>
      </c>
      <c r="Y101" s="382" t="n">
        <v>100000</v>
      </c>
      <c r="Z101" s="382" t="n">
        <v>99229</v>
      </c>
      <c r="AA101" s="382" t="n">
        <v>100000</v>
      </c>
      <c r="AB101" s="382" t="n">
        <v>52300</v>
      </c>
      <c r="AC101" s="382" t="n">
        <v>100000</v>
      </c>
      <c r="AD101" s="382" t="n">
        <v>83025</v>
      </c>
      <c r="AE101" s="382" t="n">
        <v>100000</v>
      </c>
      <c r="AF101" s="382" t="n">
        <v>2500</v>
      </c>
      <c r="AG101" s="382" t="n">
        <v>100000</v>
      </c>
      <c r="AH101" s="382" t="n">
        <v>91125</v>
      </c>
      <c r="AI101" s="382" t="n">
        <v>100000</v>
      </c>
      <c r="AJ101" s="382" t="n">
        <v>362620</v>
      </c>
      <c r="AK101" s="382" t="n">
        <v>100000</v>
      </c>
      <c r="AL101" s="382"/>
      <c r="AM101" s="382" t="n">
        <v>100000</v>
      </c>
      <c r="AN101" s="382"/>
      <c r="AO101" s="382" t="n">
        <v>100000</v>
      </c>
      <c r="AP101" s="383"/>
    </row>
    <row r="102" customFormat="false" ht="18.75" hidden="false" customHeight="true" outlineLevel="0" collapsed="false">
      <c r="B102" s="381" t="n">
        <v>903</v>
      </c>
      <c r="C102" s="501" t="s">
        <v>232</v>
      </c>
      <c r="D102" s="502"/>
      <c r="E102" s="503"/>
      <c r="F102" s="504"/>
      <c r="G102" s="505" t="n">
        <v>36037684</v>
      </c>
      <c r="H102" s="506" t="n">
        <f aca="false">SUMIF($S$8:$AP$9,$W$8,S102:AP102)</f>
        <v>17442683</v>
      </c>
      <c r="I102" s="506" t="n">
        <v>17442683</v>
      </c>
      <c r="J102" s="506" t="n">
        <v>17442685</v>
      </c>
      <c r="K102" s="507" t="n">
        <v>19445829</v>
      </c>
      <c r="L102" s="508"/>
      <c r="N102" s="417"/>
      <c r="O102" s="353"/>
      <c r="Q102" s="388" t="n">
        <f aca="true">SUMIF($S$8:$AP$8,$S$8,$S102:$AP102)-SUMIFS(OFFSET($S102,,,,MATCH($R$5,$S$7:$AP$7,0)),OFFSET($S$8,,,,MATCH($R$5,$S$7:$AP$7,0)),$S$8)+R102</f>
        <v>17442685</v>
      </c>
      <c r="R102" s="383" t="n">
        <f aca="true">SUMIFS(OFFSET($S102,,,,MATCH($R$5,$S$7:$AP$7,0)+1),OFFSET($S$8,,,,MATCH($R$5,$S$7:$AP$7,0)+1),$T$8)</f>
        <v>12077136</v>
      </c>
      <c r="S102" s="389" t="n">
        <v>2325000</v>
      </c>
      <c r="T102" s="382" t="n">
        <v>2325000</v>
      </c>
      <c r="U102" s="382" t="n">
        <v>2325000</v>
      </c>
      <c r="V102" s="382" t="n">
        <v>2325000</v>
      </c>
      <c r="W102" s="382" t="n">
        <v>2139113</v>
      </c>
      <c r="X102" s="382" t="n">
        <v>2139113</v>
      </c>
      <c r="Y102" s="382" t="n">
        <v>1951831</v>
      </c>
      <c r="Z102" s="382" t="n">
        <v>1951832</v>
      </c>
      <c r="AA102" s="382" t="n">
        <v>1763146</v>
      </c>
      <c r="AB102" s="382" t="n">
        <v>1763146</v>
      </c>
      <c r="AC102" s="382" t="n">
        <v>1573044</v>
      </c>
      <c r="AD102" s="382" t="n">
        <v>1573045</v>
      </c>
      <c r="AE102" s="382" t="n">
        <v>1381518</v>
      </c>
      <c r="AF102" s="382"/>
      <c r="AG102" s="382" t="n">
        <v>1188554</v>
      </c>
      <c r="AH102" s="382" t="n">
        <v>5567360</v>
      </c>
      <c r="AI102" s="382" t="n">
        <v>994144</v>
      </c>
      <c r="AJ102" s="382"/>
      <c r="AK102" s="382" t="n">
        <v>798275</v>
      </c>
      <c r="AL102" s="382"/>
      <c r="AM102" s="382" t="n">
        <v>600938</v>
      </c>
      <c r="AN102" s="382"/>
      <c r="AO102" s="382" t="n">
        <v>402120</v>
      </c>
      <c r="AP102" s="383"/>
    </row>
    <row r="103" customFormat="false" ht="18.75" hidden="false" customHeight="true" outlineLevel="0" collapsed="false">
      <c r="B103" s="381" t="n">
        <v>904</v>
      </c>
      <c r="C103" s="501" t="s">
        <v>233</v>
      </c>
      <c r="D103" s="502"/>
      <c r="E103" s="503"/>
      <c r="F103" s="504"/>
      <c r="G103" s="505" t="n">
        <v>6952730</v>
      </c>
      <c r="H103" s="506" t="n">
        <f aca="false">SUMIF($S$8:$AP$9,$W$8,S103:AP103)</f>
        <v>12658153</v>
      </c>
      <c r="I103" s="506" t="n">
        <v>12334821</v>
      </c>
      <c r="J103" s="506" t="n">
        <v>29687551</v>
      </c>
      <c r="K103" s="507" t="n">
        <v>29687551</v>
      </c>
      <c r="L103" s="508"/>
      <c r="N103" s="417"/>
      <c r="O103" s="353"/>
      <c r="Q103" s="388" t="n">
        <f aca="true">SUMIF($S$8:$AP$8,$S$8,$S103:$AP103)-SUMIFS(OFFSET($S103,,,,MATCH($R$5,$S$7:$AP$7,0)),OFFSET($S$8,,,,MATCH($R$5,$S$7:$AP$7,0)),$S$8)+R103</f>
        <v>29687551</v>
      </c>
      <c r="R103" s="383" t="n">
        <f aca="true">SUMIFS(OFFSET($S103,,,,MATCH($R$5,$S$7:$AP$7,0)+1),OFFSET($S$8,,,,MATCH($R$5,$S$7:$AP$7,0)+1),$T$8)</f>
        <v>29687551</v>
      </c>
      <c r="S103" s="389"/>
      <c r="T103" s="382"/>
      <c r="U103" s="382" t="n">
        <v>7258153</v>
      </c>
      <c r="V103" s="382" t="n">
        <v>5386360</v>
      </c>
      <c r="W103" s="382"/>
      <c r="X103" s="382" t="n">
        <v>1548461</v>
      </c>
      <c r="Y103" s="382" t="n">
        <v>5400000</v>
      </c>
      <c r="Z103" s="382" t="n">
        <v>22752730</v>
      </c>
      <c r="AA103" s="382"/>
      <c r="AB103" s="382"/>
      <c r="AC103" s="382"/>
      <c r="AD103" s="382"/>
      <c r="AE103" s="382"/>
      <c r="AF103" s="382"/>
      <c r="AG103" s="382"/>
      <c r="AH103" s="382"/>
      <c r="AI103" s="382"/>
      <c r="AJ103" s="382"/>
      <c r="AK103" s="382"/>
      <c r="AL103" s="382"/>
      <c r="AM103" s="382"/>
      <c r="AN103" s="382"/>
      <c r="AO103" s="382" t="n">
        <v>0</v>
      </c>
      <c r="AP103" s="383"/>
    </row>
    <row r="104" customFormat="false" ht="18.75" hidden="false" customHeight="true" outlineLevel="0" collapsed="false">
      <c r="B104" s="381" t="n">
        <v>905</v>
      </c>
      <c r="C104" s="440" t="s">
        <v>234</v>
      </c>
      <c r="D104" s="464"/>
      <c r="E104" s="465"/>
      <c r="F104" s="451"/>
      <c r="G104" s="459" t="n">
        <v>1440000</v>
      </c>
      <c r="H104" s="461" t="n">
        <f aca="false">SUMIF($S$8:$AP$9,$W$8,S104:AP104)</f>
        <v>2980000</v>
      </c>
      <c r="I104" s="461" t="n">
        <v>850000</v>
      </c>
      <c r="J104" s="383" t="n">
        <v>850000</v>
      </c>
      <c r="K104" s="482" t="n">
        <v>850000</v>
      </c>
      <c r="L104" s="463"/>
      <c r="N104" s="417"/>
      <c r="O104" s="353"/>
      <c r="Q104" s="388" t="n">
        <f aca="true">SUMIF($S$8:$AP$8,$S$8,$S104:$AP104)-SUMIFS(OFFSET($S104,,,,MATCH($R$5,$S$7:$AP$7,0)),OFFSET($S$8,,,,MATCH($R$5,$S$7:$AP$7,0)),$S$8)+R104</f>
        <v>850000</v>
      </c>
      <c r="R104" s="383" t="n">
        <f aca="true">SUMIFS(OFFSET($S104,,,,MATCH($R$5,$S$7:$AP$7,0)+1),OFFSET($S$8,,,,MATCH($R$5,$S$7:$AP$7,0)+1),$T$8)</f>
        <v>850000</v>
      </c>
      <c r="S104" s="389" t="n">
        <v>2980000</v>
      </c>
      <c r="T104" s="382" t="n">
        <v>200000</v>
      </c>
      <c r="U104" s="382" t="n">
        <v>0</v>
      </c>
      <c r="V104" s="382"/>
      <c r="W104" s="382"/>
      <c r="X104" s="382" t="n">
        <v>650000</v>
      </c>
      <c r="Y104" s="382"/>
      <c r="Z104" s="382"/>
      <c r="AA104" s="382"/>
      <c r="AB104" s="382"/>
      <c r="AC104" s="382"/>
      <c r="AD104" s="382"/>
      <c r="AE104" s="382"/>
      <c r="AF104" s="382"/>
      <c r="AG104" s="382"/>
      <c r="AH104" s="382"/>
      <c r="AI104" s="382"/>
      <c r="AJ104" s="382" t="n">
        <v>100000</v>
      </c>
      <c r="AK104" s="382"/>
      <c r="AL104" s="382"/>
      <c r="AM104" s="382"/>
      <c r="AN104" s="382"/>
      <c r="AO104" s="382" t="n">
        <v>0</v>
      </c>
      <c r="AP104" s="383"/>
    </row>
    <row r="105" customFormat="false" ht="18.75" hidden="false" customHeight="true" outlineLevel="0" collapsed="false">
      <c r="B105" s="381" t="n">
        <v>906</v>
      </c>
      <c r="C105" s="440" t="s">
        <v>235</v>
      </c>
      <c r="D105" s="464"/>
      <c r="E105" s="465"/>
      <c r="F105" s="451"/>
      <c r="G105" s="459" t="n">
        <v>2175662</v>
      </c>
      <c r="H105" s="461" t="n">
        <f aca="false">SUMIF($S$8:$AP$9,$W$8,S105:AP105)</f>
        <v>600000</v>
      </c>
      <c r="I105" s="461" t="n">
        <v>2328802</v>
      </c>
      <c r="J105" s="383" t="n">
        <v>4378383</v>
      </c>
      <c r="K105" s="482" t="n">
        <v>4823583</v>
      </c>
      <c r="L105" s="463"/>
      <c r="N105" s="417"/>
      <c r="O105" s="353"/>
      <c r="Q105" s="388" t="n">
        <f aca="true">SUMIF($S$8:$AP$8,$S$8,$S105:$AP105)-SUMIFS(OFFSET($S105,,,,MATCH($R$5,$S$7:$AP$7,0)),OFFSET($S$8,,,,MATCH($R$5,$S$7:$AP$7,0)),$S$8)+R105</f>
        <v>4378383</v>
      </c>
      <c r="R105" s="383" t="n">
        <f aca="true">SUMIFS(OFFSET($S105,,,,MATCH($R$5,$S$7:$AP$7,0)+1),OFFSET($S$8,,,,MATCH($R$5,$S$7:$AP$7,0)+1),$T$8)</f>
        <v>4078383</v>
      </c>
      <c r="S105" s="389" t="n">
        <v>50000</v>
      </c>
      <c r="T105" s="382" t="n">
        <v>1654689</v>
      </c>
      <c r="U105" s="382" t="n">
        <v>50000</v>
      </c>
      <c r="V105" s="382"/>
      <c r="W105" s="382" t="n">
        <v>50000</v>
      </c>
      <c r="X105" s="382" t="n">
        <v>224113</v>
      </c>
      <c r="Y105" s="382" t="n">
        <v>50000</v>
      </c>
      <c r="Z105" s="382"/>
      <c r="AA105" s="382" t="n">
        <v>50000</v>
      </c>
      <c r="AB105" s="382" t="n">
        <v>2199581</v>
      </c>
      <c r="AC105" s="382" t="n">
        <v>50000</v>
      </c>
      <c r="AD105" s="382"/>
      <c r="AE105" s="382" t="n">
        <v>50000</v>
      </c>
      <c r="AF105" s="382" t="n">
        <v>595200</v>
      </c>
      <c r="AG105" s="382" t="n">
        <v>50000</v>
      </c>
      <c r="AH105" s="382"/>
      <c r="AI105" s="382" t="n">
        <v>50000</v>
      </c>
      <c r="AJ105" s="382"/>
      <c r="AK105" s="382" t="n">
        <v>50000</v>
      </c>
      <c r="AL105" s="382"/>
      <c r="AM105" s="382" t="n">
        <v>50000</v>
      </c>
      <c r="AN105" s="382"/>
      <c r="AO105" s="382" t="n">
        <v>50000</v>
      </c>
      <c r="AP105" s="383"/>
    </row>
    <row r="106" customFormat="false" ht="18.75" hidden="false" customHeight="true" outlineLevel="0" collapsed="false">
      <c r="B106" s="381" t="n">
        <v>907</v>
      </c>
      <c r="C106" s="501" t="s">
        <v>236</v>
      </c>
      <c r="D106" s="502"/>
      <c r="E106" s="503"/>
      <c r="F106" s="504"/>
      <c r="G106" s="505" t="n">
        <v>14448040</v>
      </c>
      <c r="H106" s="506" t="n">
        <f aca="false">SUMIF($S$8:$AP$9,$W$8,S106:AP106)</f>
        <v>62072824.02</v>
      </c>
      <c r="I106" s="506" t="n">
        <v>58460809.02</v>
      </c>
      <c r="J106" s="506" t="n">
        <v>38973872.68</v>
      </c>
      <c r="K106" s="507" t="n">
        <v>19486936.34</v>
      </c>
      <c r="L106" s="508"/>
      <c r="N106" s="417"/>
      <c r="O106" s="353"/>
      <c r="Q106" s="388" t="n">
        <f aca="true">SUMIF($S$8:$AP$8,$S$8,$S106:$AP106)-SUMIFS(OFFSET($S106,,,,MATCH($R$5,$S$7:$AP$7,0)),OFFSET($S$8,,,,MATCH($R$5,$S$7:$AP$7,0)),$S$8)+R106</f>
        <v>38973872.68</v>
      </c>
      <c r="R106" s="383" t="n">
        <f aca="true">SUMIFS(OFFSET($S106,,,,MATCH($R$5,$S$7:$AP$7,0)+1),OFFSET($S$8,,,,MATCH($R$5,$S$7:$AP$7,0)+1),$T$8)</f>
        <v>0</v>
      </c>
      <c r="S106" s="389"/>
      <c r="T106" s="382"/>
      <c r="U106" s="382"/>
      <c r="V106" s="382"/>
      <c r="W106" s="382" t="n">
        <v>3612015</v>
      </c>
      <c r="X106" s="382"/>
      <c r="Y106" s="382"/>
      <c r="Z106" s="382"/>
      <c r="AA106" s="382"/>
      <c r="AB106" s="382"/>
      <c r="AC106" s="382" t="n">
        <v>19486936.34</v>
      </c>
      <c r="AD106" s="382"/>
      <c r="AE106" s="382"/>
      <c r="AF106" s="382"/>
      <c r="AG106" s="382"/>
      <c r="AH106" s="382"/>
      <c r="AI106" s="382" t="n">
        <v>19486936.34</v>
      </c>
      <c r="AJ106" s="382"/>
      <c r="AK106" s="382"/>
      <c r="AL106" s="382"/>
      <c r="AM106" s="382"/>
      <c r="AN106" s="382"/>
      <c r="AO106" s="382" t="n">
        <v>19486936.34</v>
      </c>
      <c r="AP106" s="383"/>
    </row>
    <row r="107" customFormat="false" ht="18.75" hidden="false" customHeight="true" outlineLevel="0" collapsed="false">
      <c r="B107" s="381" t="n">
        <v>908</v>
      </c>
      <c r="C107" s="501" t="s">
        <v>237</v>
      </c>
      <c r="D107" s="502"/>
      <c r="E107" s="503"/>
      <c r="F107" s="504"/>
      <c r="G107" s="505"/>
      <c r="H107" s="506" t="n">
        <f aca="false">SUMIF($S$8:$AP$9,$W$8,S107:AP107)</f>
        <v>2069092</v>
      </c>
      <c r="I107" s="506" t="n">
        <v>2069089</v>
      </c>
      <c r="J107" s="506" t="n">
        <v>1984936</v>
      </c>
      <c r="K107" s="507" t="n">
        <v>1467663</v>
      </c>
      <c r="L107" s="508"/>
      <c r="N107" s="417"/>
      <c r="O107" s="353"/>
      <c r="Q107" s="388" t="n">
        <f aca="true">SUMIF($S$8:$AP$8,$S$8,$S107:$AP107)-SUMIFS(OFFSET($S107,,,,MATCH($R$5,$S$7:$AP$7,0)),OFFSET($S$8,,,,MATCH($R$5,$S$7:$AP$7,0)),$S$8)+R107</f>
        <v>1984936</v>
      </c>
      <c r="R107" s="383" t="n">
        <f aca="true">SUMIFS(OFFSET($S107,,,,MATCH($R$5,$S$7:$AP$7,0)+1),OFFSET($S$8,,,,MATCH($R$5,$S$7:$AP$7,0)+1),$T$8)</f>
        <v>950390</v>
      </c>
      <c r="S107" s="389"/>
      <c r="T107" s="382"/>
      <c r="U107" s="382"/>
      <c r="V107" s="382"/>
      <c r="W107" s="382" t="n">
        <v>517273</v>
      </c>
      <c r="X107" s="382" t="n">
        <v>517270</v>
      </c>
      <c r="Y107" s="382"/>
      <c r="Z107" s="382"/>
      <c r="AA107" s="382"/>
      <c r="AB107" s="382"/>
      <c r="AC107" s="382" t="n">
        <v>517273</v>
      </c>
      <c r="AD107" s="382" t="n">
        <v>433120</v>
      </c>
      <c r="AE107" s="382"/>
      <c r="AF107" s="382"/>
      <c r="AG107" s="382"/>
      <c r="AH107" s="382"/>
      <c r="AI107" s="382" t="n">
        <v>517273</v>
      </c>
      <c r="AJ107" s="382" t="n">
        <v>475200</v>
      </c>
      <c r="AK107" s="382"/>
      <c r="AL107" s="382"/>
      <c r="AM107" s="382"/>
      <c r="AN107" s="382"/>
      <c r="AO107" s="382" t="n">
        <v>517273</v>
      </c>
      <c r="AP107" s="383"/>
    </row>
    <row r="108" customFormat="false" ht="18.75" hidden="false" customHeight="true" outlineLevel="0" collapsed="false">
      <c r="B108" s="381" t="n">
        <v>909</v>
      </c>
      <c r="C108" s="501" t="s">
        <v>32</v>
      </c>
      <c r="D108" s="502"/>
      <c r="E108" s="503"/>
      <c r="F108" s="504"/>
      <c r="G108" s="505"/>
      <c r="H108" s="506" t="n">
        <f aca="false">SUMIF($S$8:$AP$9,$W$8,S108:AP108)</f>
        <v>1600000</v>
      </c>
      <c r="I108" s="506" t="n">
        <v>1600000</v>
      </c>
      <c r="J108" s="506" t="n">
        <v>2800000</v>
      </c>
      <c r="K108" s="507" t="n">
        <v>1200000</v>
      </c>
      <c r="L108" s="508"/>
      <c r="N108" s="417"/>
      <c r="O108" s="353"/>
      <c r="Q108" s="388" t="n">
        <f aca="true">SUMIF($S$8:$AP$8,$S$8,$S108:$AP108)-SUMIFS(OFFSET($S108,,,,MATCH($R$5,$S$7:$AP$7,0)),OFFSET($S$8,,,,MATCH($R$5,$S$7:$AP$7,0)),$S$8)+R108</f>
        <v>2800000</v>
      </c>
      <c r="R108" s="383" t="n">
        <f aca="true">SUMIFS(OFFSET($S108,,,,MATCH($R$5,$S$7:$AP$7,0)+1),OFFSET($S$8,,,,MATCH($R$5,$S$7:$AP$7,0)+1),$T$8)</f>
        <v>1200000</v>
      </c>
      <c r="S108" s="389"/>
      <c r="T108" s="382"/>
      <c r="U108" s="382"/>
      <c r="V108" s="382"/>
      <c r="W108" s="382"/>
      <c r="X108" s="382"/>
      <c r="Y108" s="382"/>
      <c r="Z108" s="382"/>
      <c r="AA108" s="382"/>
      <c r="AB108" s="382"/>
      <c r="AC108" s="382"/>
      <c r="AD108" s="382" t="n">
        <v>1200000</v>
      </c>
      <c r="AE108" s="382"/>
      <c r="AF108" s="382"/>
      <c r="AG108" s="382"/>
      <c r="AH108" s="382"/>
      <c r="AI108" s="382" t="n">
        <v>1600000</v>
      </c>
      <c r="AJ108" s="382"/>
      <c r="AK108" s="382"/>
      <c r="AL108" s="382"/>
      <c r="AM108" s="382"/>
      <c r="AN108" s="382"/>
      <c r="AO108" s="382" t="n">
        <v>0</v>
      </c>
      <c r="AP108" s="383"/>
    </row>
    <row r="109" customFormat="false" ht="18.75" hidden="false" customHeight="true" outlineLevel="0" collapsed="false">
      <c r="B109" s="381" t="n">
        <v>910</v>
      </c>
      <c r="C109" s="483" t="s">
        <v>238</v>
      </c>
      <c r="D109" s="484"/>
      <c r="E109" s="485"/>
      <c r="F109" s="451"/>
      <c r="G109" s="486" t="n">
        <v>869416</v>
      </c>
      <c r="H109" s="487" t="n">
        <f aca="false">SUMIF($S$8:$AP$9,$W$8,S109:AP109)</f>
        <v>0</v>
      </c>
      <c r="I109" s="487" t="n">
        <v>120000</v>
      </c>
      <c r="J109" s="383" t="n">
        <v>142005</v>
      </c>
      <c r="K109" s="488" t="n">
        <v>142005</v>
      </c>
      <c r="L109" s="489"/>
      <c r="N109" s="417"/>
      <c r="O109" s="353"/>
      <c r="Q109" s="388" t="n">
        <f aca="true">SUMIF($S$8:$AP$8,$S$8,$S109:$AP109)-SUMIFS(OFFSET($S109,,,,MATCH($R$5,$S$7:$AP$7,0)),OFFSET($S$8,,,,MATCH($R$5,$S$7:$AP$7,0)),$S$8)+R109</f>
        <v>142005</v>
      </c>
      <c r="R109" s="383" t="n">
        <f aca="true">SUMIFS(OFFSET($S109,,,,MATCH($R$5,$S$7:$AP$7,0)+1),OFFSET($S$8,,,,MATCH($R$5,$S$7:$AP$7,0)+1),$T$8)</f>
        <v>142005</v>
      </c>
      <c r="S109" s="389"/>
      <c r="T109" s="382"/>
      <c r="U109" s="382"/>
      <c r="V109" s="382"/>
      <c r="W109" s="382"/>
      <c r="X109" s="382" t="n">
        <v>120000</v>
      </c>
      <c r="Y109" s="382"/>
      <c r="Z109" s="382" t="n">
        <v>22005</v>
      </c>
      <c r="AA109" s="382"/>
      <c r="AB109" s="382"/>
      <c r="AC109" s="382"/>
      <c r="AD109" s="382"/>
      <c r="AE109" s="382"/>
      <c r="AF109" s="382"/>
      <c r="AG109" s="382"/>
      <c r="AH109" s="382"/>
      <c r="AI109" s="382"/>
      <c r="AJ109" s="382"/>
      <c r="AK109" s="382"/>
      <c r="AL109" s="382"/>
      <c r="AM109" s="382"/>
      <c r="AN109" s="382"/>
      <c r="AO109" s="382" t="n">
        <v>0</v>
      </c>
      <c r="AP109" s="383"/>
    </row>
    <row r="110" customFormat="false" ht="18.75" hidden="false" customHeight="true" outlineLevel="0" collapsed="false">
      <c r="B110" s="381"/>
      <c r="C110" s="426" t="s">
        <v>239</v>
      </c>
      <c r="D110" s="490"/>
      <c r="E110" s="491"/>
      <c r="F110" s="438"/>
      <c r="G110" s="402" t="n">
        <f aca="false">SUM(G100:G109)</f>
        <v>63333814</v>
      </c>
      <c r="H110" s="402" t="n">
        <f aca="false">SUM(H100:H109)</f>
        <v>103022752.02</v>
      </c>
      <c r="I110" s="402" t="n">
        <v>98012586.02</v>
      </c>
      <c r="J110" s="404" t="n">
        <v>98420868.68</v>
      </c>
      <c r="K110" s="407" t="n">
        <v>78489928.34</v>
      </c>
      <c r="L110" s="406"/>
      <c r="N110" s="417"/>
      <c r="O110" s="353"/>
      <c r="Q110" s="407" t="n">
        <f aca="false">SUM(Q100:Q109)</f>
        <v>98420868.68</v>
      </c>
      <c r="R110" s="404" t="n">
        <f aca="false">SUM(R100:R109)</f>
        <v>49346901</v>
      </c>
      <c r="S110" s="402" t="n">
        <f aca="false">SUM(S100:S109)</f>
        <v>5655000</v>
      </c>
      <c r="T110" s="403" t="n">
        <f aca="false">SUM(T100:T109)</f>
        <v>4204789</v>
      </c>
      <c r="U110" s="403" t="n">
        <f aca="false">SUM(U100:U109)</f>
        <v>9933153</v>
      </c>
      <c r="V110" s="403" t="n">
        <f aca="false">SUM(V100:V109)</f>
        <v>7748860</v>
      </c>
      <c r="W110" s="403" t="n">
        <f aca="false">SUM(W100:W109)</f>
        <v>6618401</v>
      </c>
      <c r="X110" s="403" t="n">
        <f aca="false">SUM(X100:X109)</f>
        <v>5242739</v>
      </c>
      <c r="Y110" s="403" t="n">
        <f aca="false">SUM(Y100:Y109)</f>
        <v>7701831</v>
      </c>
      <c r="Z110" s="403" t="n">
        <f aca="false">SUM(Z100:Z109)</f>
        <v>24825796</v>
      </c>
      <c r="AA110" s="403" t="n">
        <f aca="false">SUM(AA100:AA109)</f>
        <v>2113146</v>
      </c>
      <c r="AB110" s="403" t="n">
        <f aca="false">SUM(AB100:AB109)</f>
        <v>4015027</v>
      </c>
      <c r="AC110" s="403" t="n">
        <f aca="false">SUM(AC100:AC109)</f>
        <v>21927253.34</v>
      </c>
      <c r="AD110" s="403" t="n">
        <f aca="false">SUM(AD100:AD109)</f>
        <v>3309690</v>
      </c>
      <c r="AE110" s="403" t="n">
        <f aca="false">SUM(AE100:AE109)</f>
        <v>1731518</v>
      </c>
      <c r="AF110" s="403" t="n">
        <f aca="false">SUM(AF100:AF109)</f>
        <v>629000</v>
      </c>
      <c r="AG110" s="403" t="n">
        <f aca="false">SUM(AG100:AG109)</f>
        <v>1538554</v>
      </c>
      <c r="AH110" s="403" t="n">
        <f aca="false">SUM(AH100:AH109)</f>
        <v>5658485</v>
      </c>
      <c r="AI110" s="403" t="n">
        <f aca="false">SUM(AI100:AI109)</f>
        <v>22948353.34</v>
      </c>
      <c r="AJ110" s="403" t="n">
        <f aca="false">SUM(AJ100:AJ109)</f>
        <v>949920</v>
      </c>
      <c r="AK110" s="403" t="n">
        <f aca="false">SUM(AK100:AK109)</f>
        <v>1148275</v>
      </c>
      <c r="AL110" s="403" t="n">
        <f aca="false">SUM(AL100:AL109)</f>
        <v>0</v>
      </c>
      <c r="AM110" s="403" t="n">
        <f aca="false">SUM(AM100:AM109)</f>
        <v>950938</v>
      </c>
      <c r="AN110" s="403" t="n">
        <f aca="false">SUM(AN100:AN109)</f>
        <v>0</v>
      </c>
      <c r="AO110" s="403" t="n">
        <f aca="false">SUM(AO100:AO109)</f>
        <v>20756329.34</v>
      </c>
      <c r="AP110" s="404" t="n">
        <f aca="false">SUM(AP100:AP109)</f>
        <v>0</v>
      </c>
    </row>
    <row r="111" customFormat="false" ht="18.75" hidden="false" customHeight="true" outlineLevel="0" collapsed="false">
      <c r="B111" s="381"/>
      <c r="C111" s="509" t="s">
        <v>240</v>
      </c>
      <c r="D111" s="510"/>
      <c r="E111" s="511"/>
      <c r="F111" s="443"/>
      <c r="G111" s="512" t="n">
        <f aca="false">SUM(G11:G110)/2</f>
        <v>433084033</v>
      </c>
      <c r="H111" s="512" t="n">
        <f aca="false">SUM(H11:H110)/2</f>
        <v>608947714.02</v>
      </c>
      <c r="I111" s="512" t="n">
        <v>810076263.02</v>
      </c>
      <c r="J111" s="513" t="n">
        <v>825364517.68</v>
      </c>
      <c r="K111" s="514" t="n">
        <v>777457342.34</v>
      </c>
      <c r="L111" s="515" t="n">
        <f aca="false">L14+L21+L35+L44+L63+L74+L90+L98+L110</f>
        <v>0</v>
      </c>
      <c r="N111" s="417"/>
      <c r="O111" s="353"/>
      <c r="Q111" s="514" t="n">
        <f aca="false">Q14+Q21+Q35+Q44+Q63+Q74+Q90+Q98+Q110</f>
        <v>663384679.68</v>
      </c>
      <c r="R111" s="513" t="n">
        <f aca="false">R14+R21+R35+R44+R63+R74+R90+R98+R110</f>
        <v>311331219</v>
      </c>
      <c r="S111" s="512" t="n">
        <f aca="false">SUM(S11:S110)/2</f>
        <v>41043856.6</v>
      </c>
      <c r="T111" s="516" t="n">
        <f aca="false">SUM(T11:T110)/2</f>
        <v>41732172</v>
      </c>
      <c r="U111" s="516" t="n">
        <f aca="false">SUM(U11:U110)/2</f>
        <v>21068607</v>
      </c>
      <c r="V111" s="516" t="n">
        <f aca="false">SUM(V11:V110)/2</f>
        <v>28577846</v>
      </c>
      <c r="W111" s="516" t="n">
        <f aca="false">SUM(W11:W110)/2</f>
        <v>20038028.4</v>
      </c>
      <c r="X111" s="516" t="n">
        <f aca="false">SUM(X11:X110)/2</f>
        <v>59838406</v>
      </c>
      <c r="Y111" s="516" t="n">
        <f aca="false">SUM(Y11:Y110)/2</f>
        <v>58493221</v>
      </c>
      <c r="Z111" s="516" t="n">
        <f aca="false">SUM(Z11:Z110)/2</f>
        <v>64827326</v>
      </c>
      <c r="AA111" s="516" t="n">
        <f aca="false">SUM(AA11:AA110)/2</f>
        <v>47434536</v>
      </c>
      <c r="AB111" s="516" t="n">
        <f aca="false">SUM(AB11:AB110)/2</f>
        <v>73845253</v>
      </c>
      <c r="AC111" s="516" t="n">
        <f aca="false">SUM(AC11:AC110)/2</f>
        <v>67948643.34</v>
      </c>
      <c r="AD111" s="516" t="n">
        <f aca="false">SUM(AD11:AD110)/2</f>
        <v>42510216</v>
      </c>
      <c r="AE111" s="516" t="n">
        <f aca="false">SUM(AE11:AE110)/2</f>
        <v>53468408</v>
      </c>
      <c r="AF111" s="516" t="n">
        <f aca="false">SUM(AF11:AF110)/2</f>
        <v>74728135</v>
      </c>
      <c r="AG111" s="516" t="n">
        <f aca="false">SUM(AG11:AG110)/2</f>
        <v>50609944</v>
      </c>
      <c r="AH111" s="516" t="n">
        <f aca="false">SUM(AH11:AH110)/2</f>
        <v>68488862</v>
      </c>
      <c r="AI111" s="516" t="n">
        <f aca="false">SUM(AI11:AI110)/2</f>
        <v>71853679.34</v>
      </c>
      <c r="AJ111" s="516" t="n">
        <f aca="false">SUM(AJ11:AJ110)/2</f>
        <v>60654663</v>
      </c>
      <c r="AK111" s="516" t="n">
        <f aca="false">SUM(AK11:AK110)/2</f>
        <v>53718743</v>
      </c>
      <c r="AL111" s="516" t="n">
        <f aca="false">SUM(AL11:AL110)/2</f>
        <v>0</v>
      </c>
      <c r="AM111" s="516" t="n">
        <f aca="false">SUM(AM11:AM110)/2</f>
        <v>52022328</v>
      </c>
      <c r="AN111" s="516" t="n">
        <f aca="false">SUM(AN11:AN110)/2</f>
        <v>0</v>
      </c>
      <c r="AO111" s="516" t="n">
        <f aca="false">SUM(AO11:AO110)/2</f>
        <v>71247719.34</v>
      </c>
      <c r="AP111" s="513" t="n">
        <f aca="false">SUM(AP11:AP110)/2</f>
        <v>0</v>
      </c>
    </row>
    <row r="112" customFormat="false" ht="18.75" hidden="false" customHeight="true" outlineLevel="0" collapsed="false">
      <c r="B112" s="381"/>
      <c r="C112" s="517" t="s">
        <v>241</v>
      </c>
      <c r="D112" s="518"/>
      <c r="E112" s="519"/>
      <c r="G112" s="384"/>
      <c r="H112" s="385"/>
      <c r="I112" s="385"/>
      <c r="J112" s="386"/>
      <c r="K112" s="386" t="n">
        <v>0</v>
      </c>
      <c r="L112" s="387"/>
      <c r="N112" s="417"/>
      <c r="O112" s="353"/>
      <c r="Q112" s="378"/>
      <c r="R112" s="375"/>
      <c r="S112" s="379"/>
      <c r="T112" s="380"/>
      <c r="U112" s="380"/>
      <c r="V112" s="380"/>
      <c r="W112" s="380"/>
      <c r="X112" s="380"/>
      <c r="Y112" s="380"/>
      <c r="Z112" s="380"/>
      <c r="AA112" s="380"/>
      <c r="AB112" s="380"/>
      <c r="AC112" s="380"/>
      <c r="AD112" s="380"/>
      <c r="AE112" s="380"/>
      <c r="AF112" s="380"/>
      <c r="AG112" s="380"/>
      <c r="AH112" s="380"/>
      <c r="AI112" s="380"/>
      <c r="AJ112" s="380"/>
      <c r="AK112" s="380"/>
      <c r="AL112" s="380"/>
      <c r="AM112" s="380"/>
      <c r="AN112" s="380"/>
      <c r="AO112" s="380"/>
      <c r="AP112" s="375"/>
    </row>
    <row r="113" customFormat="false" ht="18.75" hidden="false" customHeight="true" outlineLevel="0" collapsed="false">
      <c r="B113" s="381"/>
      <c r="C113" s="444" t="s">
        <v>242</v>
      </c>
      <c r="D113" s="520"/>
      <c r="E113" s="521"/>
      <c r="G113" s="422" t="n">
        <f aca="false">-'Rés.par affaires'!J68</f>
        <v>348061.627</v>
      </c>
      <c r="H113" s="522" t="n">
        <v>0</v>
      </c>
      <c r="I113" s="385" t="n">
        <v>0</v>
      </c>
      <c r="J113" s="386" t="n">
        <v>0</v>
      </c>
      <c r="K113" s="386"/>
      <c r="L113" s="387" t="n">
        <f aca="false">-('Rés.par affaires'!AP68)*1000</f>
        <v>529139611</v>
      </c>
      <c r="N113" s="417"/>
      <c r="O113" s="353"/>
      <c r="Q113" s="388"/>
      <c r="R113" s="383" t="n">
        <v>0</v>
      </c>
      <c r="S113" s="389"/>
      <c r="T113" s="382"/>
      <c r="U113" s="382"/>
      <c r="V113" s="382"/>
      <c r="W113" s="382"/>
      <c r="X113" s="382"/>
      <c r="Y113" s="382"/>
      <c r="Z113" s="382"/>
      <c r="AA113" s="382"/>
      <c r="AB113" s="382"/>
      <c r="AC113" s="382"/>
      <c r="AD113" s="382"/>
      <c r="AE113" s="382"/>
      <c r="AF113" s="382"/>
      <c r="AG113" s="382"/>
      <c r="AH113" s="382"/>
      <c r="AI113" s="382"/>
      <c r="AJ113" s="382"/>
      <c r="AK113" s="382"/>
      <c r="AL113" s="382"/>
      <c r="AM113" s="382"/>
      <c r="AN113" s="382"/>
      <c r="AO113" s="382"/>
      <c r="AP113" s="383"/>
    </row>
    <row r="114" customFormat="false" ht="21" hidden="false" customHeight="true" outlineLevel="0" collapsed="false">
      <c r="B114" s="381"/>
      <c r="C114" s="426" t="s">
        <v>243</v>
      </c>
      <c r="D114" s="400"/>
      <c r="E114" s="401"/>
      <c r="G114" s="402" t="n">
        <f aca="false">SUM(G112:G113)</f>
        <v>348061.627</v>
      </c>
      <c r="H114" s="403" t="n">
        <f aca="false">SUM(H112:H113)</f>
        <v>0</v>
      </c>
      <c r="I114" s="403" t="n">
        <f aca="false">SUM(I112:I113)</f>
        <v>0</v>
      </c>
      <c r="J114" s="403" t="n">
        <f aca="false">SUM(J112:J113)</f>
        <v>0</v>
      </c>
      <c r="K114" s="405" t="n">
        <f aca="false">SUM(K112:K113)</f>
        <v>0</v>
      </c>
      <c r="L114" s="406" t="n">
        <f aca="false">SUM(L112:L113)</f>
        <v>529139611</v>
      </c>
      <c r="N114" s="417"/>
      <c r="O114" s="353"/>
      <c r="Q114" s="523"/>
      <c r="R114" s="524"/>
      <c r="S114" s="525"/>
      <c r="T114" s="526"/>
      <c r="U114" s="526"/>
      <c r="V114" s="526"/>
      <c r="W114" s="526"/>
      <c r="X114" s="526"/>
      <c r="Y114" s="526"/>
      <c r="Z114" s="526"/>
      <c r="AA114" s="526"/>
      <c r="AB114" s="526"/>
      <c r="AC114" s="526"/>
      <c r="AD114" s="526"/>
      <c r="AE114" s="526"/>
      <c r="AF114" s="526"/>
      <c r="AG114" s="526"/>
      <c r="AH114" s="526"/>
      <c r="AI114" s="526"/>
      <c r="AJ114" s="526"/>
      <c r="AK114" s="526"/>
      <c r="AL114" s="526"/>
      <c r="AM114" s="526"/>
      <c r="AN114" s="526"/>
      <c r="AO114" s="526"/>
      <c r="AP114" s="524"/>
    </row>
    <row r="115" customFormat="false" ht="18" hidden="false" customHeight="true" outlineLevel="0" collapsed="false">
      <c r="B115" s="381"/>
      <c r="C115" s="527" t="s">
        <v>244</v>
      </c>
      <c r="E115" s="528"/>
      <c r="G115" s="529" t="n">
        <v>0</v>
      </c>
      <c r="H115" s="530" t="n">
        <v>0</v>
      </c>
      <c r="I115" s="530"/>
      <c r="J115" s="531"/>
      <c r="K115" s="531"/>
      <c r="L115" s="532"/>
      <c r="N115" s="417"/>
      <c r="O115" s="353"/>
      <c r="Q115" s="474"/>
      <c r="R115" s="393"/>
      <c r="S115" s="395"/>
      <c r="T115" s="396"/>
      <c r="U115" s="396"/>
      <c r="V115" s="396"/>
      <c r="W115" s="396"/>
      <c r="X115" s="396"/>
      <c r="Y115" s="396"/>
      <c r="Z115" s="396"/>
      <c r="AA115" s="396"/>
      <c r="AB115" s="396"/>
      <c r="AC115" s="396"/>
      <c r="AD115" s="396"/>
      <c r="AE115" s="396"/>
      <c r="AF115" s="396"/>
      <c r="AG115" s="396"/>
      <c r="AH115" s="396"/>
      <c r="AI115" s="396"/>
      <c r="AJ115" s="396"/>
      <c r="AK115" s="396"/>
      <c r="AL115" s="396"/>
      <c r="AM115" s="396"/>
      <c r="AN115" s="396"/>
      <c r="AO115" s="396"/>
      <c r="AP115" s="393"/>
    </row>
    <row r="116" customFormat="false" ht="26.25" hidden="false" customHeight="true" outlineLevel="0" collapsed="false">
      <c r="B116" s="381"/>
      <c r="C116" s="533" t="s">
        <v>245</v>
      </c>
      <c r="D116" s="534"/>
      <c r="E116" s="535"/>
      <c r="F116" s="536"/>
      <c r="G116" s="537" t="n">
        <f aca="false">G111+G114+G115</f>
        <v>433432094.627</v>
      </c>
      <c r="H116" s="537" t="n">
        <f aca="false">H111+H114+H115</f>
        <v>608947714.02</v>
      </c>
      <c r="I116" s="537" t="n">
        <f aca="false">I111+I114+I115</f>
        <v>810076263.02</v>
      </c>
      <c r="J116" s="537" t="n">
        <f aca="false">J111+J114+J115</f>
        <v>825364517.68</v>
      </c>
      <c r="K116" s="537" t="n">
        <f aca="false">K111+K114+K115</f>
        <v>777457342.34</v>
      </c>
      <c r="L116" s="538" t="n">
        <f aca="false">L114-L111</f>
        <v>529139611</v>
      </c>
      <c r="N116" s="417"/>
      <c r="O116" s="353"/>
      <c r="Q116" s="539"/>
      <c r="R116" s="540"/>
      <c r="S116" s="541"/>
      <c r="T116" s="542"/>
      <c r="U116" s="542"/>
      <c r="V116" s="542"/>
      <c r="W116" s="542"/>
      <c r="X116" s="542"/>
      <c r="Y116" s="542"/>
      <c r="Z116" s="542"/>
      <c r="AA116" s="542"/>
      <c r="AB116" s="542"/>
      <c r="AC116" s="542"/>
      <c r="AD116" s="542"/>
      <c r="AE116" s="542"/>
      <c r="AF116" s="542"/>
      <c r="AG116" s="542"/>
      <c r="AH116" s="542"/>
      <c r="AI116" s="542"/>
      <c r="AJ116" s="542"/>
      <c r="AK116" s="542"/>
      <c r="AL116" s="542"/>
      <c r="AM116" s="542"/>
      <c r="AN116" s="542"/>
      <c r="AO116" s="542"/>
      <c r="AP116" s="540"/>
    </row>
    <row r="117" customFormat="false" ht="9.75" hidden="false" customHeight="true" outlineLevel="0" collapsed="false">
      <c r="B117" s="381"/>
      <c r="C117" s="527"/>
      <c r="E117" s="528"/>
      <c r="G117" s="543"/>
      <c r="H117" s="544"/>
      <c r="I117" s="545"/>
      <c r="J117" s="546"/>
      <c r="K117" s="546"/>
      <c r="L117" s="547"/>
      <c r="N117" s="417"/>
      <c r="O117" s="353"/>
      <c r="Q117" s="548"/>
      <c r="R117" s="549"/>
      <c r="S117" s="550"/>
      <c r="T117" s="551"/>
      <c r="U117" s="551"/>
      <c r="V117" s="551"/>
      <c r="W117" s="551"/>
      <c r="X117" s="551"/>
      <c r="Y117" s="551"/>
      <c r="Z117" s="551"/>
      <c r="AA117" s="551"/>
      <c r="AB117" s="551"/>
      <c r="AC117" s="551"/>
      <c r="AD117" s="551"/>
      <c r="AE117" s="551"/>
      <c r="AF117" s="551"/>
      <c r="AG117" s="551"/>
      <c r="AH117" s="551"/>
      <c r="AI117" s="551"/>
      <c r="AJ117" s="551"/>
      <c r="AK117" s="551"/>
      <c r="AL117" s="551"/>
      <c r="AM117" s="551"/>
      <c r="AN117" s="551"/>
      <c r="AO117" s="551"/>
      <c r="AP117" s="549"/>
    </row>
    <row r="118" customFormat="false" ht="18.75" hidden="false" customHeight="true" outlineLevel="0" collapsed="false">
      <c r="B118" s="398"/>
      <c r="C118" s="552" t="s">
        <v>246</v>
      </c>
      <c r="D118" s="553"/>
      <c r="E118" s="554"/>
      <c r="G118" s="555"/>
      <c r="H118" s="556"/>
      <c r="I118" s="556"/>
      <c r="J118" s="557"/>
      <c r="K118" s="558" t="n">
        <f aca="false">(+L116/1000)/'Situation Interne Intermédiaire'!G12</f>
        <v>0.2</v>
      </c>
      <c r="L118" s="559" t="n">
        <f aca="false">(+L116/1000)/'Situation Interne Intermédiaire'!G12</f>
        <v>0.2</v>
      </c>
      <c r="N118" s="560"/>
      <c r="O118" s="353"/>
      <c r="Q118" s="561"/>
      <c r="R118" s="562"/>
      <c r="S118" s="563"/>
      <c r="T118" s="564"/>
      <c r="U118" s="564"/>
      <c r="V118" s="564"/>
      <c r="W118" s="564"/>
      <c r="X118" s="564"/>
      <c r="Y118" s="564"/>
      <c r="Z118" s="564"/>
      <c r="AA118" s="564"/>
      <c r="AB118" s="564"/>
      <c r="AC118" s="564"/>
      <c r="AD118" s="564"/>
      <c r="AE118" s="564"/>
      <c r="AF118" s="564"/>
      <c r="AG118" s="564"/>
      <c r="AH118" s="564"/>
      <c r="AI118" s="564"/>
      <c r="AJ118" s="564"/>
      <c r="AK118" s="564"/>
      <c r="AL118" s="564"/>
      <c r="AM118" s="564"/>
      <c r="AN118" s="564"/>
      <c r="AO118" s="564"/>
      <c r="AP118" s="562"/>
    </row>
    <row r="119" customFormat="false" ht="18.75" hidden="false" customHeight="true" outlineLevel="0" collapsed="false">
      <c r="N119" s="565"/>
    </row>
    <row r="120" customFormat="false" ht="18.75" hidden="false" customHeight="true" outlineLevel="0" collapsed="false">
      <c r="N120" s="566"/>
    </row>
    <row r="121" customFormat="false" ht="18.75" hidden="false" customHeight="true" outlineLevel="0" collapsed="false">
      <c r="N121" s="567"/>
    </row>
    <row r="122" customFormat="false" ht="18.75" hidden="false" customHeight="true" outlineLevel="0" collapsed="false">
      <c r="N122" s="568"/>
      <c r="R122" s="569" t="n">
        <f aca="false">R111/Q111</f>
        <v>0.469307218777163</v>
      </c>
    </row>
    <row r="123" customFormat="false" ht="18.75" hidden="false" customHeight="true" outlineLevel="0" collapsed="false">
      <c r="N123" s="568"/>
    </row>
    <row r="124" customFormat="false" ht="18.75" hidden="false" customHeight="true" outlineLevel="0" collapsed="false">
      <c r="N124" s="570"/>
    </row>
    <row r="125" customFormat="false" ht="18.75" hidden="false" customHeight="true" outlineLevel="0" collapsed="false">
      <c r="N125" s="571"/>
    </row>
    <row r="126" customFormat="false" ht="18.75" hidden="false" customHeight="true" outlineLevel="0" collapsed="false"/>
    <row r="127" customFormat="false" ht="18.75" hidden="false" customHeight="true" outlineLevel="0" collapsed="false"/>
    <row r="128" customFormat="false" ht="18.75" hidden="false" customHeight="true" outlineLevel="0" collapsed="false"/>
    <row r="129" customFormat="false" ht="18.75" hidden="false" customHeight="true" outlineLevel="0" collapsed="false"/>
    <row r="130" customFormat="false" ht="18.75" hidden="false" customHeight="true" outlineLevel="0" collapsed="false"/>
    <row r="131" customFormat="false" ht="18.75" hidden="false" customHeight="true" outlineLevel="0" collapsed="false"/>
    <row r="132" customFormat="false" ht="18.75" hidden="false" customHeight="true" outlineLevel="0" collapsed="false"/>
    <row r="133" customFormat="false" ht="18.75" hidden="false" customHeight="true" outlineLevel="0" collapsed="false"/>
    <row r="134" customFormat="false" ht="18.75" hidden="false" customHeight="true" outlineLevel="0" collapsed="false"/>
    <row r="135" customFormat="false" ht="18.75" hidden="false" customHeight="true" outlineLevel="0" collapsed="false"/>
    <row r="143" s="322" customFormat="true" ht="18" hidden="false" customHeight="false" outlineLevel="0" collapsed="false">
      <c r="C143" s="318"/>
      <c r="D143" s="318"/>
      <c r="E143" s="318"/>
      <c r="F143" s="318"/>
      <c r="G143" s="319"/>
      <c r="H143" s="319"/>
      <c r="I143" s="318"/>
      <c r="J143" s="318"/>
      <c r="K143" s="318"/>
      <c r="L143" s="318"/>
    </row>
    <row r="144" s="322" customFormat="true" ht="18" hidden="false" customHeight="false" outlineLevel="0" collapsed="false">
      <c r="C144" s="318"/>
      <c r="D144" s="318"/>
      <c r="E144" s="318"/>
      <c r="F144" s="318"/>
      <c r="G144" s="319"/>
      <c r="H144" s="319"/>
      <c r="I144" s="318"/>
      <c r="J144" s="318"/>
      <c r="K144" s="318"/>
      <c r="L144" s="318"/>
    </row>
    <row r="145" s="322" customFormat="true" ht="18" hidden="false" customHeight="false" outlineLevel="0" collapsed="false">
      <c r="C145" s="318"/>
      <c r="D145" s="318"/>
      <c r="E145" s="318"/>
      <c r="F145" s="318"/>
      <c r="G145" s="319"/>
      <c r="H145" s="319"/>
      <c r="I145" s="318"/>
      <c r="J145" s="318"/>
      <c r="K145" s="318"/>
      <c r="L145" s="318"/>
    </row>
    <row r="146" s="322" customFormat="true" ht="18" hidden="false" customHeight="false" outlineLevel="0" collapsed="false">
      <c r="C146" s="318"/>
      <c r="D146" s="318"/>
      <c r="E146" s="318"/>
      <c r="F146" s="318"/>
      <c r="G146" s="319"/>
      <c r="H146" s="319"/>
      <c r="I146" s="318"/>
      <c r="J146" s="318"/>
      <c r="K146" s="318"/>
      <c r="L146" s="318"/>
    </row>
    <row r="147" s="322" customFormat="true" ht="18" hidden="false" customHeight="false" outlineLevel="0" collapsed="false">
      <c r="C147" s="318"/>
      <c r="D147" s="318"/>
      <c r="E147" s="318"/>
      <c r="F147" s="318"/>
      <c r="G147" s="319"/>
      <c r="H147" s="319"/>
      <c r="I147" s="318"/>
      <c r="J147" s="318"/>
      <c r="K147" s="318"/>
      <c r="L147" s="318"/>
    </row>
    <row r="148" s="322" customFormat="true" ht="18" hidden="false" customHeight="false" outlineLevel="0" collapsed="false">
      <c r="C148" s="318"/>
      <c r="D148" s="318"/>
      <c r="E148" s="318"/>
      <c r="F148" s="318"/>
      <c r="G148" s="319"/>
      <c r="H148" s="319"/>
      <c r="I148" s="318"/>
      <c r="J148" s="318"/>
      <c r="K148" s="318"/>
      <c r="L148" s="318"/>
    </row>
    <row r="149" s="322" customFormat="true" ht="18" hidden="false" customHeight="false" outlineLevel="0" collapsed="false">
      <c r="C149" s="318"/>
      <c r="D149" s="318"/>
      <c r="E149" s="318"/>
      <c r="F149" s="318"/>
      <c r="G149" s="319"/>
      <c r="H149" s="319"/>
      <c r="I149" s="318"/>
      <c r="J149" s="318"/>
      <c r="K149" s="318"/>
      <c r="L149" s="318"/>
    </row>
    <row r="150" s="322" customFormat="true" ht="18" hidden="false" customHeight="false" outlineLevel="0" collapsed="false">
      <c r="C150" s="318"/>
      <c r="D150" s="318"/>
      <c r="E150" s="318"/>
      <c r="F150" s="318"/>
      <c r="G150" s="319"/>
      <c r="H150" s="319"/>
      <c r="I150" s="318"/>
      <c r="J150" s="318"/>
      <c r="K150" s="318"/>
      <c r="L150" s="318"/>
    </row>
    <row r="151" s="322" customFormat="true" ht="18" hidden="false" customHeight="false" outlineLevel="0" collapsed="false">
      <c r="C151" s="318"/>
      <c r="D151" s="318"/>
      <c r="E151" s="318"/>
      <c r="F151" s="318"/>
      <c r="G151" s="319"/>
      <c r="H151" s="319"/>
      <c r="I151" s="318"/>
      <c r="J151" s="318"/>
      <c r="K151" s="318"/>
      <c r="L151" s="318"/>
    </row>
    <row r="152" s="322" customFormat="true" ht="18" hidden="false" customHeight="false" outlineLevel="0" collapsed="false">
      <c r="C152" s="318"/>
      <c r="D152" s="318"/>
      <c r="E152" s="318"/>
      <c r="F152" s="318"/>
      <c r="G152" s="319"/>
      <c r="H152" s="319"/>
      <c r="I152" s="318"/>
      <c r="J152" s="318"/>
      <c r="K152" s="318"/>
      <c r="L152" s="318"/>
    </row>
    <row r="153" s="322" customFormat="true" ht="18" hidden="false" customHeight="false" outlineLevel="0" collapsed="false">
      <c r="C153" s="318"/>
      <c r="D153" s="318"/>
      <c r="E153" s="318"/>
      <c r="F153" s="318"/>
      <c r="G153" s="319"/>
      <c r="H153" s="319"/>
      <c r="I153" s="318"/>
      <c r="J153" s="318"/>
      <c r="K153" s="318"/>
      <c r="L153" s="318"/>
    </row>
  </sheetData>
  <mergeCells count="53">
    <mergeCell ref="G1:L1"/>
    <mergeCell ref="G2:L2"/>
    <mergeCell ref="G3:L3"/>
    <mergeCell ref="H5:L5"/>
    <mergeCell ref="B7:B9"/>
    <mergeCell ref="C7:E9"/>
    <mergeCell ref="G7:G9"/>
    <mergeCell ref="H7:H9"/>
    <mergeCell ref="I7:I9"/>
    <mergeCell ref="J7:J9"/>
    <mergeCell ref="K7:K9"/>
    <mergeCell ref="L7:L9"/>
    <mergeCell ref="N7:N8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AI7:AJ7"/>
    <mergeCell ref="AK7:AL7"/>
    <mergeCell ref="AM7:AN7"/>
    <mergeCell ref="AO7:AP7"/>
    <mergeCell ref="Q8:Q9"/>
    <mergeCell ref="R8:R9"/>
    <mergeCell ref="S8:S9"/>
    <mergeCell ref="T8:T9"/>
    <mergeCell ref="U8:U9"/>
    <mergeCell ref="V8:V9"/>
    <mergeCell ref="W8:W9"/>
    <mergeCell ref="X8:X9"/>
    <mergeCell ref="Y8:Y9"/>
    <mergeCell ref="Z8:Z9"/>
    <mergeCell ref="AA8:AA9"/>
    <mergeCell ref="AB8:AB9"/>
    <mergeCell ref="AC8:AC9"/>
    <mergeCell ref="AD8:AD9"/>
    <mergeCell ref="AE8:AE9"/>
    <mergeCell ref="AF8:AF9"/>
    <mergeCell ref="AG8:AG9"/>
    <mergeCell ref="AH8:AH9"/>
    <mergeCell ref="AI8:AI9"/>
    <mergeCell ref="AJ8:AJ9"/>
    <mergeCell ref="AK8:AK9"/>
    <mergeCell ref="AL8:AL9"/>
    <mergeCell ref="AM8:AM9"/>
    <mergeCell ref="AN8:AN9"/>
    <mergeCell ref="AO8:AO9"/>
    <mergeCell ref="AP8:AP9"/>
    <mergeCell ref="C75:E75"/>
  </mergeCells>
  <dataValidations count="1">
    <dataValidation allowBlank="true" errorStyle="stop" operator="between" showDropDown="false" showErrorMessage="true" showInputMessage="true" sqref="R5" type="list">
      <formula1>$S$7:$AP$7</formula1>
      <formula2>0</formula2>
    </dataValidation>
  </dataValidations>
  <printOptions headings="false" gridLines="false" gridLinesSet="true" horizontalCentered="true" verticalCentered="true"/>
  <pageMargins left="0.196527777777778" right="0.196527777777778" top="0.196527777777778" bottom="0.1965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R81"/>
  <sheetViews>
    <sheetView showFormulas="false" showGridLines="false" showRowColHeaders="true" showZeros="false" rightToLeft="false" tabSelected="false" showOutlineSymbols="true" defaultGridColor="true" view="normal" topLeftCell="A1" colorId="64" zoomScale="100" zoomScaleNormal="100" zoomScalePageLayoutView="100" workbookViewId="0">
      <selection pane="topLeft" activeCell="K67" activeCellId="0" sqref="K67"/>
    </sheetView>
  </sheetViews>
  <sheetFormatPr defaultColWidth="8.00390625" defaultRowHeight="18" zeroHeight="false" outlineLevelRow="0" outlineLevelCol="1"/>
  <cols>
    <col collapsed="false" customWidth="false" hidden="false" outlineLevel="0" max="1" min="1" style="318" width="8"/>
    <col collapsed="false" customWidth="true" hidden="false" outlineLevel="0" max="2" min="2" style="318" width="34.43"/>
    <col collapsed="false" customWidth="true" hidden="false" outlineLevel="0" max="3" min="3" style="318" width="18.57"/>
    <col collapsed="false" customWidth="true" hidden="false" outlineLevel="0" max="4" min="4" style="318" width="17.29"/>
    <col collapsed="false" customWidth="true" hidden="false" outlineLevel="0" max="5" min="5" style="318" width="0.43"/>
    <col collapsed="false" customWidth="true" hidden="false" outlineLevel="0" max="6" min="6" style="319" width="11.29"/>
    <col collapsed="false" customWidth="true" hidden="true" outlineLevel="0" max="9" min="7" style="319" width="11.29"/>
    <col collapsed="false" customWidth="true" hidden="false" outlineLevel="0" max="11" min="10" style="318" width="12.29"/>
    <col collapsed="false" customWidth="true" hidden="false" outlineLevel="1" max="12" min="12" style="318" width="12.29"/>
    <col collapsed="false" customWidth="true" hidden="false" outlineLevel="0" max="13" min="13" style="318" width="2.57"/>
    <col collapsed="false" customWidth="true" hidden="true" outlineLevel="0" max="14" min="14" style="318" width="21.43"/>
    <col collapsed="false" customWidth="true" hidden="false" outlineLevel="0" max="16" min="15" style="318" width="2.71"/>
    <col collapsed="false" customWidth="true" hidden="false" outlineLevel="0" max="17" min="17" style="318" width="32.43"/>
    <col collapsed="false" customWidth="true" hidden="false" outlineLevel="0" max="18" min="18" style="318" width="30.71"/>
    <col collapsed="false" customWidth="false" hidden="false" outlineLevel="0" max="16384" min="19" style="318" width="8"/>
  </cols>
  <sheetData>
    <row r="1" customFormat="false" ht="18.75" hidden="false" customHeight="true" outlineLevel="0" collapsed="false">
      <c r="F1" s="133" t="s">
        <v>117</v>
      </c>
      <c r="G1" s="133"/>
      <c r="H1" s="133"/>
      <c r="I1" s="133"/>
      <c r="J1" s="133"/>
      <c r="K1" s="133"/>
      <c r="L1" s="320"/>
      <c r="M1" s="320"/>
      <c r="N1" s="321"/>
    </row>
    <row r="2" s="322" customFormat="true" ht="18.75" hidden="false" customHeight="true" outlineLevel="0" collapsed="false">
      <c r="F2" s="133" t="str">
        <f aca="false">'Situation Interne Intermédiaire'!B2</f>
        <v>SDP</v>
      </c>
      <c r="G2" s="133"/>
      <c r="H2" s="133"/>
      <c r="I2" s="133"/>
      <c r="J2" s="133"/>
      <c r="K2" s="133"/>
      <c r="L2" s="320"/>
      <c r="M2" s="320"/>
      <c r="N2" s="321"/>
    </row>
    <row r="3" s="322" customFormat="true" ht="18.75" hidden="false" customHeight="true" outlineLevel="0" collapsed="false">
      <c r="F3" s="323" t="str">
        <f aca="false">'Situation Interne Intermédiaire'!B3</f>
        <v>BILAN 31/12/2025</v>
      </c>
      <c r="G3" s="323"/>
      <c r="H3" s="323"/>
      <c r="I3" s="323"/>
      <c r="J3" s="323"/>
      <c r="K3" s="323"/>
      <c r="L3" s="324"/>
      <c r="M3" s="324"/>
      <c r="N3" s="325"/>
    </row>
    <row r="4" s="322" customFormat="true" ht="25.5" hidden="false" customHeight="true" outlineLevel="0" collapsed="false">
      <c r="B4" s="326"/>
      <c r="C4" s="326"/>
      <c r="D4" s="326"/>
      <c r="E4" s="326"/>
      <c r="F4" s="327"/>
      <c r="G4" s="327"/>
      <c r="H4" s="327"/>
      <c r="I4" s="327"/>
      <c r="O4" s="328"/>
    </row>
    <row r="5" customFormat="false" ht="18" hidden="false" customHeight="false" outlineLevel="0" collapsed="false">
      <c r="B5" s="322" t="s">
        <v>247</v>
      </c>
      <c r="C5" s="322"/>
      <c r="D5" s="322"/>
      <c r="E5" s="322"/>
      <c r="F5" s="330"/>
      <c r="G5" s="331"/>
      <c r="H5" s="331"/>
      <c r="I5" s="331"/>
      <c r="J5" s="331"/>
      <c r="K5" s="331"/>
      <c r="L5" s="331"/>
    </row>
    <row r="6" customFormat="false" ht="18" hidden="false" customHeight="false" outlineLevel="0" collapsed="false">
      <c r="B6" s="322"/>
      <c r="C6" s="322"/>
      <c r="D6" s="322"/>
      <c r="E6" s="322"/>
      <c r="F6" s="330"/>
      <c r="G6" s="334"/>
      <c r="H6" s="334"/>
      <c r="I6" s="334"/>
      <c r="J6" s="334"/>
      <c r="K6" s="334"/>
      <c r="L6" s="334"/>
    </row>
    <row r="7" customFormat="false" ht="24" hidden="false" customHeight="true" outlineLevel="0" collapsed="false">
      <c r="B7" s="572"/>
      <c r="C7" s="573"/>
      <c r="D7" s="574"/>
      <c r="E7" s="337"/>
      <c r="F7" s="575" t="str">
        <f aca="false">+'Frais de Siège'!G7:G8</f>
        <v>Rappel
Réel 2024</v>
      </c>
      <c r="G7" s="576" t="s">
        <v>248</v>
      </c>
      <c r="H7" s="576" t="s">
        <v>249</v>
      </c>
      <c r="I7" s="576" t="s">
        <v>250</v>
      </c>
      <c r="J7" s="576" t="str">
        <f aca="false">+'Frais de Siège'!I7:I8</f>
        <v>B1 2025</v>
      </c>
      <c r="K7" s="577" t="str">
        <f aca="false">F3</f>
        <v>BILAN 31/12/2025</v>
      </c>
      <c r="L7" s="578" t="e">
        <f aca="false">+_xlfn.single('frais de siège'!#ref!)</f>
        <v>#VALUE!</v>
      </c>
      <c r="N7" s="342"/>
      <c r="Q7" s="579" t="s">
        <v>251</v>
      </c>
      <c r="R7" s="579"/>
    </row>
    <row r="8" customFormat="false" ht="22.5" hidden="false" customHeight="true" outlineLevel="0" collapsed="false">
      <c r="B8" s="527" t="s">
        <v>252</v>
      </c>
      <c r="D8" s="528"/>
      <c r="E8" s="337"/>
      <c r="F8" s="575"/>
      <c r="G8" s="576"/>
      <c r="H8" s="576"/>
      <c r="I8" s="576"/>
      <c r="J8" s="576"/>
      <c r="K8" s="577"/>
      <c r="L8" s="578"/>
      <c r="N8" s="342"/>
      <c r="Q8" s="580" t="s">
        <v>253</v>
      </c>
      <c r="R8" s="580" t="s">
        <v>254</v>
      </c>
    </row>
    <row r="9" customFormat="false" ht="23.25" hidden="false" customHeight="true" outlineLevel="0" collapsed="false">
      <c r="B9" s="581" t="s">
        <v>255</v>
      </c>
      <c r="C9" s="582"/>
      <c r="D9" s="583"/>
      <c r="F9" s="584" t="e">
        <f aca="false">F10+F13+F48</f>
        <v>#VALUE!</v>
      </c>
      <c r="G9" s="584" t="n">
        <v>-429.36</v>
      </c>
      <c r="H9" s="584" t="e">
        <f aca="false">H10+H13+H48</f>
        <v>#VALUE!</v>
      </c>
      <c r="I9" s="584" t="e">
        <f aca="false">I10+I13+I48</f>
        <v>#VALUE!</v>
      </c>
      <c r="J9" s="584" t="e">
        <f aca="false">J10+J13+J48</f>
        <v>#VALUE!</v>
      </c>
      <c r="K9" s="584" t="e">
        <f aca="false">K10+K13+K48</f>
        <v>#VALUE!</v>
      </c>
      <c r="L9" s="585" t="e">
        <f aca="false">+K9-J9</f>
        <v>#VALUE!</v>
      </c>
      <c r="N9" s="566"/>
      <c r="Q9" s="380"/>
      <c r="R9" s="380"/>
    </row>
    <row r="10" customFormat="false" ht="18.75" hidden="false" customHeight="true" outlineLevel="0" collapsed="false">
      <c r="B10" s="586" t="s">
        <v>256</v>
      </c>
      <c r="C10" s="587"/>
      <c r="D10" s="588"/>
      <c r="E10" s="589"/>
      <c r="F10" s="590" t="n">
        <f aca="false">SUM(F11:F12)</f>
        <v>348061.627</v>
      </c>
      <c r="G10" s="590" t="n">
        <v>906.64</v>
      </c>
      <c r="H10" s="590" t="e">
        <f aca="false">SUM(H11:H12)</f>
        <v>#VALUE!</v>
      </c>
      <c r="I10" s="590" t="e">
        <f aca="false">SUM(I11:I12)</f>
        <v>#VALUE!</v>
      </c>
      <c r="J10" s="590" t="n">
        <f aca="false">SUM(J11:J12)</f>
        <v>0</v>
      </c>
      <c r="K10" s="590" t="n">
        <f aca="false">SUM(K11:K12)</f>
        <v>529139611</v>
      </c>
      <c r="L10" s="591" t="n">
        <f aca="false">+K10-J10</f>
        <v>529139611</v>
      </c>
      <c r="N10" s="565"/>
      <c r="Q10" s="592" t="s">
        <v>257</v>
      </c>
      <c r="R10" s="592" t="s">
        <v>258</v>
      </c>
    </row>
    <row r="11" customFormat="false" ht="18.75" hidden="false" customHeight="true" outlineLevel="0" collapsed="false">
      <c r="B11" s="527" t="s">
        <v>259</v>
      </c>
      <c r="C11" s="416"/>
      <c r="D11" s="593"/>
      <c r="E11" s="416"/>
      <c r="F11" s="384"/>
      <c r="G11" s="384"/>
      <c r="H11" s="384"/>
      <c r="I11" s="384"/>
      <c r="J11" s="384"/>
      <c r="K11" s="384"/>
      <c r="L11" s="387" t="n">
        <f aca="false">+K11-J11</f>
        <v>0</v>
      </c>
      <c r="N11" s="566"/>
      <c r="Q11" s="592"/>
      <c r="R11" s="592"/>
    </row>
    <row r="12" customFormat="false" ht="18.75" hidden="false" customHeight="true" outlineLevel="0" collapsed="false">
      <c r="B12" s="527" t="s">
        <v>260</v>
      </c>
      <c r="C12" s="416"/>
      <c r="D12" s="593"/>
      <c r="E12" s="416"/>
      <c r="F12" s="384" t="n">
        <f aca="false">+'Frais de Siège'!G113</f>
        <v>348061.627</v>
      </c>
      <c r="G12" s="384" t="n">
        <v>906.64</v>
      </c>
      <c r="H12" s="384" t="e">
        <f aca="false">+'frais de siège'!#ref!</f>
        <v>#VALUE!</v>
      </c>
      <c r="I12" s="384" t="e">
        <f aca="false">+'frais de siège'!#ref!</f>
        <v>#VALUE!</v>
      </c>
      <c r="J12" s="384" t="n">
        <f aca="false">+'Frais de Siège'!I113</f>
        <v>0</v>
      </c>
      <c r="K12" s="384" t="n">
        <f aca="false">+'Frais de Siège'!L113</f>
        <v>529139611</v>
      </c>
      <c r="L12" s="387" t="n">
        <f aca="false">+K12-J12</f>
        <v>529139611</v>
      </c>
      <c r="N12" s="565"/>
      <c r="Q12" s="592" t="s">
        <v>261</v>
      </c>
      <c r="R12" s="592" t="s">
        <v>262</v>
      </c>
    </row>
    <row r="13" customFormat="false" ht="18.75" hidden="false" customHeight="true" outlineLevel="0" collapsed="false">
      <c r="B13" s="586" t="s">
        <v>263</v>
      </c>
      <c r="C13" s="587"/>
      <c r="D13" s="588"/>
      <c r="E13" s="589"/>
      <c r="F13" s="590" t="e">
        <f aca="false">F14+F18+F20+F22+F27+F29+F33+F35+F40+F42+F46</f>
        <v>#VALUE!</v>
      </c>
      <c r="G13" s="590" t="n">
        <v>-1332</v>
      </c>
      <c r="H13" s="590" t="e">
        <f aca="false">H14+H18+H20+H22+H27+H29+H33+H35+H40+H42+H46</f>
        <v>#VALUE!</v>
      </c>
      <c r="I13" s="590" t="e">
        <f aca="false">I14+I18+I20+I22+I27+I29+I33+I35+I40+I42+I46</f>
        <v>#VALUE!</v>
      </c>
      <c r="J13" s="590" t="e">
        <f aca="false">J14+J18+J20+J22+J27+J29+J33+J35+J40+J42+J46</f>
        <v>#VALUE!</v>
      </c>
      <c r="K13" s="590" t="e">
        <f aca="false">K14+K18+K20+K22+K27+K29+K33+K35+K40+K42+K46</f>
        <v>#VALUE!</v>
      </c>
      <c r="L13" s="591" t="e">
        <f aca="false">+K13-J13</f>
        <v>#VALUE!</v>
      </c>
      <c r="N13" s="565"/>
      <c r="Q13" s="592" t="s">
        <v>264</v>
      </c>
      <c r="R13" s="592" t="s">
        <v>265</v>
      </c>
    </row>
    <row r="14" customFormat="false" ht="18.75" hidden="false" customHeight="true" outlineLevel="0" collapsed="false">
      <c r="B14" s="426" t="s">
        <v>266</v>
      </c>
      <c r="C14" s="594"/>
      <c r="D14" s="595"/>
      <c r="E14" s="589"/>
      <c r="F14" s="402" t="n">
        <f aca="false">SUM(F15:F16)</f>
        <v>6302119</v>
      </c>
      <c r="G14" s="402" t="n">
        <v>-877</v>
      </c>
      <c r="H14" s="402" t="e">
        <f aca="false">SUM(H15:H16)</f>
        <v>#VALUE!</v>
      </c>
      <c r="I14" s="402" t="e">
        <f aca="false">SUM(I15:I16)</f>
        <v>#VALUE!</v>
      </c>
      <c r="J14" s="402" t="n">
        <f aca="false">SUM(J15:J16)</f>
        <v>50492869</v>
      </c>
      <c r="K14" s="402" t="n">
        <f aca="false">SUM(K15:K16)</f>
        <v>0</v>
      </c>
      <c r="L14" s="406" t="n">
        <f aca="false">+K14-J14</f>
        <v>-50492869</v>
      </c>
      <c r="N14" s="567"/>
      <c r="Q14" s="592" t="s">
        <v>267</v>
      </c>
      <c r="R14" s="596" t="s">
        <v>268</v>
      </c>
    </row>
    <row r="15" customFormat="false" ht="18.75" hidden="false" customHeight="true" outlineLevel="0" collapsed="false">
      <c r="B15" s="527" t="s">
        <v>269</v>
      </c>
      <c r="C15" s="416"/>
      <c r="D15" s="593"/>
      <c r="E15" s="416"/>
      <c r="F15" s="384" t="n">
        <f aca="false">+'Frais de Siège'!G11+'Frais de Siège'!G13</f>
        <v>0</v>
      </c>
      <c r="G15" s="384" t="n">
        <v>-861</v>
      </c>
      <c r="H15" s="384" t="e">
        <f aca="false">+'frais de siège'!#ref!+'frais de siège'!#ref!</f>
        <v>#VALUE!</v>
      </c>
      <c r="I15" s="384" t="e">
        <f aca="false">+'frais de siège'!#ref!+'frais de siège'!#ref!</f>
        <v>#VALUE!</v>
      </c>
      <c r="J15" s="384" t="n">
        <f aca="false">+'Frais de Siège'!I11+'Frais de Siège'!I13</f>
        <v>42505962</v>
      </c>
      <c r="K15" s="384" t="n">
        <f aca="false">+'Frais de Siège'!L11+'Frais de Siège'!L13</f>
        <v>0</v>
      </c>
      <c r="L15" s="387" t="n">
        <f aca="false">+K15-J15</f>
        <v>-42505962</v>
      </c>
      <c r="N15" s="568"/>
      <c r="Q15" s="592"/>
      <c r="R15" s="596"/>
    </row>
    <row r="16" customFormat="false" ht="18.75" hidden="false" customHeight="true" outlineLevel="0" collapsed="false">
      <c r="B16" s="527" t="s">
        <v>270</v>
      </c>
      <c r="C16" s="416"/>
      <c r="D16" s="593"/>
      <c r="E16" s="416"/>
      <c r="F16" s="597" t="n">
        <f aca="false">+'Frais de Siège'!G12</f>
        <v>6302119</v>
      </c>
      <c r="G16" s="597" t="n">
        <v>-16</v>
      </c>
      <c r="H16" s="597" t="e">
        <f aca="false">+'frais de siège'!#ref!</f>
        <v>#VALUE!</v>
      </c>
      <c r="I16" s="597" t="e">
        <f aca="false">+'frais de siège'!#ref!</f>
        <v>#VALUE!</v>
      </c>
      <c r="J16" s="597" t="n">
        <f aca="false">+'Frais de Siège'!I12</f>
        <v>7986907</v>
      </c>
      <c r="K16" s="597" t="n">
        <f aca="false">+'Frais de Siège'!L12</f>
        <v>0</v>
      </c>
      <c r="L16" s="598" t="n">
        <f aca="false">+K16-J16</f>
        <v>-7986907</v>
      </c>
      <c r="N16" s="568"/>
      <c r="Q16" s="592" t="e">
        <f aca="false">+'frais de siège'!#ref!</f>
        <v>#VALUE!</v>
      </c>
      <c r="R16" s="592" t="s">
        <v>271</v>
      </c>
    </row>
    <row r="17" customFormat="false" ht="18" hidden="false" customHeight="true" outlineLevel="0" collapsed="false">
      <c r="B17" s="527"/>
      <c r="C17" s="416"/>
      <c r="D17" s="593"/>
      <c r="E17" s="416"/>
      <c r="F17" s="599"/>
      <c r="G17" s="599"/>
      <c r="H17" s="599"/>
      <c r="I17" s="599"/>
      <c r="J17" s="599"/>
      <c r="K17" s="599"/>
      <c r="L17" s="600" t="n">
        <f aca="false">+K17-J17</f>
        <v>0</v>
      </c>
      <c r="N17" s="568"/>
      <c r="Q17" s="380"/>
      <c r="R17" s="380"/>
    </row>
    <row r="18" customFormat="false" ht="18.75" hidden="false" customHeight="true" outlineLevel="0" collapsed="false">
      <c r="B18" s="601" t="s">
        <v>272</v>
      </c>
      <c r="C18" s="602"/>
      <c r="D18" s="603"/>
      <c r="E18" s="451"/>
      <c r="F18" s="604" t="e">
        <f aca="false">+'frais de siège'!#ref!</f>
        <v>#VALUE!</v>
      </c>
      <c r="G18" s="604" t="n">
        <v>-85</v>
      </c>
      <c r="H18" s="604" t="e">
        <f aca="false">+'frais de siège'!#ref!</f>
        <v>#VALUE!</v>
      </c>
      <c r="I18" s="604" t="e">
        <f aca="false">+'frais de siège'!#ref!</f>
        <v>#VALUE!</v>
      </c>
      <c r="J18" s="604" t="e">
        <f aca="false">+'frais de siège'!#ref!</f>
        <v>#VALUE!</v>
      </c>
      <c r="K18" s="604" t="e">
        <f aca="false">+'frais de siège'!#ref!</f>
        <v>#VALUE!</v>
      </c>
      <c r="L18" s="605" t="e">
        <f aca="false">+K18-J18</f>
        <v>#VALUE!</v>
      </c>
      <c r="N18" s="568"/>
      <c r="Q18" s="380"/>
      <c r="R18" s="380"/>
    </row>
    <row r="19" customFormat="false" ht="5.25" hidden="false" customHeight="true" outlineLevel="0" collapsed="false">
      <c r="B19" s="606"/>
      <c r="C19" s="607"/>
      <c r="D19" s="608"/>
      <c r="E19" s="416"/>
      <c r="F19" s="609"/>
      <c r="G19" s="609"/>
      <c r="H19" s="609"/>
      <c r="I19" s="609"/>
      <c r="J19" s="609"/>
      <c r="K19" s="609"/>
      <c r="L19" s="610" t="n">
        <f aca="false">+K19-J19</f>
        <v>0</v>
      </c>
      <c r="N19" s="568"/>
      <c r="Q19" s="380"/>
      <c r="R19" s="380"/>
    </row>
    <row r="20" customFormat="false" ht="18.75" hidden="false" customHeight="true" outlineLevel="0" collapsed="false">
      <c r="B20" s="601" t="s">
        <v>273</v>
      </c>
      <c r="C20" s="602"/>
      <c r="D20" s="611"/>
      <c r="E20" s="438"/>
      <c r="F20" s="604" t="e">
        <f aca="false">+'frais de siège'!#ref!</f>
        <v>#VALUE!</v>
      </c>
      <c r="G20" s="604" t="n">
        <v>-90</v>
      </c>
      <c r="H20" s="604" t="e">
        <f aca="false">+'frais de siège'!#ref!</f>
        <v>#VALUE!</v>
      </c>
      <c r="I20" s="604" t="e">
        <f aca="false">+'frais de siège'!#ref!</f>
        <v>#VALUE!</v>
      </c>
      <c r="J20" s="604" t="e">
        <f aca="false">+'frais de siège'!#ref!</f>
        <v>#VALUE!</v>
      </c>
      <c r="K20" s="604" t="e">
        <f aca="false">+'frais de siège'!#ref!</f>
        <v>#VALUE!</v>
      </c>
      <c r="L20" s="605" t="e">
        <f aca="false">+K20-J20</f>
        <v>#VALUE!</v>
      </c>
      <c r="N20" s="568"/>
      <c r="Q20" s="551"/>
      <c r="R20" s="551"/>
    </row>
    <row r="21" customFormat="false" ht="18.75" hidden="false" customHeight="true" outlineLevel="0" collapsed="false">
      <c r="B21" s="527"/>
      <c r="C21" s="438"/>
      <c r="D21" s="612"/>
      <c r="E21" s="438"/>
      <c r="F21" s="613"/>
      <c r="G21" s="613"/>
      <c r="H21" s="613"/>
      <c r="I21" s="613"/>
      <c r="J21" s="613"/>
      <c r="K21" s="613"/>
      <c r="L21" s="614" t="n">
        <f aca="false">+K21-J21</f>
        <v>0</v>
      </c>
      <c r="N21" s="568"/>
      <c r="Q21" s="579" t="s">
        <v>274</v>
      </c>
      <c r="R21" s="579"/>
    </row>
    <row r="22" customFormat="false" ht="18.75" hidden="false" customHeight="true" outlineLevel="0" collapsed="false">
      <c r="B22" s="426" t="s">
        <v>275</v>
      </c>
      <c r="C22" s="427"/>
      <c r="D22" s="448"/>
      <c r="E22" s="438"/>
      <c r="F22" s="402" t="n">
        <f aca="false">SUM(F23:F25)</f>
        <v>1767155</v>
      </c>
      <c r="G22" s="402" t="n">
        <v>-111</v>
      </c>
      <c r="H22" s="402" t="e">
        <f aca="false">SUM(H23:H25)</f>
        <v>#VALUE!</v>
      </c>
      <c r="I22" s="402" t="e">
        <f aca="false">SUM(I23:I25)</f>
        <v>#VALUE!</v>
      </c>
      <c r="J22" s="402" t="n">
        <f aca="false">SUM(J23:J25)</f>
        <v>0</v>
      </c>
      <c r="K22" s="402" t="n">
        <f aca="false">SUM(K23:K25)</f>
        <v>0</v>
      </c>
      <c r="L22" s="406" t="n">
        <f aca="false">+K22-J22</f>
        <v>0</v>
      </c>
      <c r="N22" s="568"/>
      <c r="Q22" s="615"/>
      <c r="R22" s="616"/>
    </row>
    <row r="23" customFormat="false" ht="18.75" hidden="false" customHeight="true" outlineLevel="0" collapsed="false">
      <c r="B23" s="527" t="s">
        <v>276</v>
      </c>
      <c r="C23" s="438"/>
      <c r="D23" s="612"/>
      <c r="E23" s="438"/>
      <c r="F23" s="617" t="n">
        <f aca="false">+'Frais de Siège'!G16</f>
        <v>1540000</v>
      </c>
      <c r="G23" s="617" t="n">
        <v>-47</v>
      </c>
      <c r="H23" s="617" t="e">
        <f aca="false">+'frais de siège'!#ref!</f>
        <v>#VALUE!</v>
      </c>
      <c r="I23" s="617" t="e">
        <f aca="false">+'frais de siège'!#ref!</f>
        <v>#VALUE!</v>
      </c>
      <c r="J23" s="617" t="n">
        <f aca="false">+'Frais de Siège'!I16</f>
        <v>0</v>
      </c>
      <c r="K23" s="617" t="n">
        <f aca="false">+'Frais de Siège'!L16</f>
        <v>0</v>
      </c>
      <c r="L23" s="431" t="n">
        <f aca="false">+K23-J23</f>
        <v>0</v>
      </c>
      <c r="N23" s="568"/>
      <c r="Q23" s="618" t="s">
        <v>253</v>
      </c>
      <c r="R23" s="618" t="s">
        <v>254</v>
      </c>
    </row>
    <row r="24" customFormat="false" ht="18.75" hidden="false" customHeight="true" outlineLevel="0" collapsed="false">
      <c r="B24" s="527" t="s">
        <v>277</v>
      </c>
      <c r="C24" s="438"/>
      <c r="D24" s="612"/>
      <c r="E24" s="438"/>
      <c r="F24" s="384" t="n">
        <f aca="false">+'Frais de Siège'!G29</f>
        <v>227155</v>
      </c>
      <c r="G24" s="384" t="n">
        <v>-31</v>
      </c>
      <c r="H24" s="384" t="e">
        <f aca="false">+'frais de siège'!#ref!</f>
        <v>#VALUE!</v>
      </c>
      <c r="I24" s="384" t="e">
        <f aca="false">+'frais de siège'!#ref!</f>
        <v>#VALUE!</v>
      </c>
      <c r="J24" s="384" t="str">
        <f aca="false">+'Frais de Siège'!I29</f>
        <v>                </v>
      </c>
      <c r="K24" s="384" t="n">
        <f aca="false">+'Frais de Siège'!L29</f>
        <v>0</v>
      </c>
      <c r="L24" s="387" t="e">
        <f aca="false">+K24-J24</f>
        <v>#VALUE!</v>
      </c>
      <c r="N24" s="568"/>
      <c r="Q24" s="380"/>
      <c r="R24" s="380"/>
    </row>
    <row r="25" customFormat="false" ht="18.75" hidden="false" customHeight="true" outlineLevel="0" collapsed="false">
      <c r="B25" s="527" t="s">
        <v>278</v>
      </c>
      <c r="C25" s="438"/>
      <c r="D25" s="612"/>
      <c r="E25" s="438"/>
      <c r="F25" s="384" t="n">
        <f aca="false">+'Frais de Siège'!G19+'Frais de Siège'!G18</f>
        <v>0</v>
      </c>
      <c r="G25" s="384" t="n">
        <v>-33</v>
      </c>
      <c r="H25" s="384" t="e">
        <f aca="false">+'frais de siège'!#ref!+'frais de siège'!#ref!</f>
        <v>#VALUE!</v>
      </c>
      <c r="I25" s="384" t="e">
        <f aca="false">+'frais de siège'!#ref!+'frais de siège'!#ref!</f>
        <v>#VALUE!</v>
      </c>
      <c r="J25" s="384" t="n">
        <f aca="false">+'Frais de Siège'!I19+'Frais de Siège'!I18</f>
        <v>0</v>
      </c>
      <c r="K25" s="384" t="n">
        <f aca="false">+'Frais de Siège'!L19+'Frais de Siège'!L18</f>
        <v>0</v>
      </c>
      <c r="L25" s="387" t="n">
        <f aca="false">+K25-J25</f>
        <v>0</v>
      </c>
      <c r="N25" s="568"/>
      <c r="Q25" s="619" t="s">
        <v>279</v>
      </c>
      <c r="R25" s="380"/>
    </row>
    <row r="26" customFormat="false" ht="15" hidden="false" customHeight="true" outlineLevel="0" collapsed="false">
      <c r="B26" s="527"/>
      <c r="C26" s="438"/>
      <c r="D26" s="612"/>
      <c r="E26" s="438"/>
      <c r="F26" s="620"/>
      <c r="G26" s="620"/>
      <c r="H26" s="620"/>
      <c r="I26" s="620"/>
      <c r="J26" s="620"/>
      <c r="K26" s="620"/>
      <c r="L26" s="621" t="n">
        <f aca="false">+K26-J26</f>
        <v>0</v>
      </c>
      <c r="N26" s="568"/>
      <c r="Q26" s="380"/>
      <c r="R26" s="380"/>
    </row>
    <row r="27" customFormat="false" ht="18.75" hidden="false" customHeight="true" outlineLevel="0" collapsed="false">
      <c r="B27" s="601" t="s">
        <v>280</v>
      </c>
      <c r="C27" s="602"/>
      <c r="D27" s="611"/>
      <c r="E27" s="438"/>
      <c r="F27" s="604" t="n">
        <f aca="false">+'Frais de Siège'!G17</f>
        <v>3803973</v>
      </c>
      <c r="G27" s="604" t="n">
        <v>0</v>
      </c>
      <c r="H27" s="604" t="e">
        <f aca="false">+'frais de siège'!#ref!</f>
        <v>#VALUE!</v>
      </c>
      <c r="I27" s="604" t="e">
        <f aca="false">+'frais de siège'!#ref!</f>
        <v>#VALUE!</v>
      </c>
      <c r="J27" s="604" t="n">
        <f aca="false">+'Frais de Siège'!I17</f>
        <v>0</v>
      </c>
      <c r="K27" s="604" t="n">
        <f aca="false">+'Frais de Siège'!L17</f>
        <v>0</v>
      </c>
      <c r="L27" s="605" t="n">
        <f aca="false">+K27-J27</f>
        <v>0</v>
      </c>
      <c r="N27" s="568"/>
      <c r="Q27" s="380"/>
      <c r="R27" s="380"/>
    </row>
    <row r="28" customFormat="false" ht="13.5" hidden="false" customHeight="true" outlineLevel="0" collapsed="false">
      <c r="B28" s="527"/>
      <c r="C28" s="438"/>
      <c r="D28" s="612"/>
      <c r="E28" s="438"/>
      <c r="F28" s="613"/>
      <c r="G28" s="613"/>
      <c r="H28" s="613"/>
      <c r="I28" s="613"/>
      <c r="J28" s="613"/>
      <c r="K28" s="613"/>
      <c r="L28" s="614" t="n">
        <f aca="false">+K28-J28</f>
        <v>0</v>
      </c>
      <c r="N28" s="568"/>
      <c r="Q28" s="619" t="s">
        <v>281</v>
      </c>
      <c r="R28" s="380"/>
    </row>
    <row r="29" customFormat="false" ht="18.75" hidden="false" customHeight="true" outlineLevel="0" collapsed="false">
      <c r="B29" s="426" t="s">
        <v>282</v>
      </c>
      <c r="C29" s="427"/>
      <c r="D29" s="448"/>
      <c r="E29" s="438"/>
      <c r="F29" s="402" t="n">
        <f aca="false">SUM(F30:F31)</f>
        <v>556301</v>
      </c>
      <c r="G29" s="402" t="n">
        <v>-72</v>
      </c>
      <c r="H29" s="402" t="e">
        <f aca="false">SUM(H30:H31)</f>
        <v>#VALUE!</v>
      </c>
      <c r="I29" s="402" t="e">
        <f aca="false">SUM(I30:I31)</f>
        <v>#VALUE!</v>
      </c>
      <c r="J29" s="402" t="n">
        <f aca="false">SUM(J30:J31)</f>
        <v>127033</v>
      </c>
      <c r="K29" s="402" t="n">
        <f aca="false">SUM(K30:K31)</f>
        <v>0</v>
      </c>
      <c r="L29" s="406" t="n">
        <f aca="false">+K29-J29</f>
        <v>-127033</v>
      </c>
      <c r="N29" s="568"/>
      <c r="Q29" s="592" t="s">
        <v>283</v>
      </c>
      <c r="R29" s="592" t="s">
        <v>284</v>
      </c>
    </row>
    <row r="30" customFormat="false" ht="18.75" hidden="false" customHeight="true" outlineLevel="0" collapsed="false">
      <c r="B30" s="527" t="s">
        <v>285</v>
      </c>
      <c r="C30" s="438"/>
      <c r="D30" s="528"/>
      <c r="F30" s="617" t="n">
        <f aca="false">+'Frais de Siège'!G23</f>
        <v>413847</v>
      </c>
      <c r="G30" s="617" t="n">
        <v>-50</v>
      </c>
      <c r="H30" s="617" t="e">
        <f aca="false">+'frais de siège'!#ref!</f>
        <v>#VALUE!</v>
      </c>
      <c r="I30" s="617" t="e">
        <f aca="false">+'frais de siège'!#ref!</f>
        <v>#VALUE!</v>
      </c>
      <c r="J30" s="617" t="str">
        <f aca="false">+'Frais de Siège'!I23</f>
        <v>   </v>
      </c>
      <c r="K30" s="617" t="n">
        <f aca="false">+'Frais de Siège'!L23</f>
        <v>0</v>
      </c>
      <c r="L30" s="431" t="e">
        <f aca="false">+K30-J30</f>
        <v>#VALUE!</v>
      </c>
      <c r="N30" s="568"/>
      <c r="Q30" s="596"/>
      <c r="R30" s="622"/>
    </row>
    <row r="31" customFormat="false" ht="18.75" hidden="false" customHeight="true" outlineLevel="0" collapsed="false">
      <c r="B31" s="527" t="s">
        <v>286</v>
      </c>
      <c r="D31" s="528"/>
      <c r="F31" s="384" t="n">
        <f aca="false">+'Frais de Siège'!G24</f>
        <v>142454</v>
      </c>
      <c r="G31" s="384" t="n">
        <v>-22</v>
      </c>
      <c r="H31" s="384" t="e">
        <f aca="false">+'frais de siège'!#ref!</f>
        <v>#VALUE!</v>
      </c>
      <c r="I31" s="384" t="e">
        <f aca="false">+'frais de siège'!#ref!</f>
        <v>#VALUE!</v>
      </c>
      <c r="J31" s="384" t="n">
        <f aca="false">+'Frais de Siège'!I24</f>
        <v>127033</v>
      </c>
      <c r="K31" s="384" t="n">
        <f aca="false">+'Frais de Siège'!L24</f>
        <v>0</v>
      </c>
      <c r="L31" s="387" t="n">
        <f aca="false">+K31-J31</f>
        <v>-127033</v>
      </c>
      <c r="N31" s="568"/>
      <c r="Q31" s="592" t="s">
        <v>287</v>
      </c>
      <c r="R31" s="592" t="s">
        <v>288</v>
      </c>
    </row>
    <row r="32" customFormat="false" ht="18" hidden="false" customHeight="false" outlineLevel="0" collapsed="false">
      <c r="B32" s="527"/>
      <c r="D32" s="528"/>
      <c r="F32" s="623"/>
      <c r="G32" s="623"/>
      <c r="H32" s="623"/>
      <c r="I32" s="623"/>
      <c r="J32" s="623"/>
      <c r="K32" s="623"/>
      <c r="L32" s="624" t="n">
        <f aca="false">+K32-J32</f>
        <v>0</v>
      </c>
      <c r="N32" s="568"/>
      <c r="Q32" s="592" t="s">
        <v>289</v>
      </c>
      <c r="R32" s="592" t="s">
        <v>290</v>
      </c>
    </row>
    <row r="33" customFormat="false" ht="18.75" hidden="false" customHeight="true" outlineLevel="0" collapsed="false">
      <c r="B33" s="601" t="s">
        <v>291</v>
      </c>
      <c r="C33" s="602"/>
      <c r="D33" s="611"/>
      <c r="E33" s="438"/>
      <c r="F33" s="604" t="n">
        <f aca="false">+'Frais de Siège'!G26</f>
        <v>7903013</v>
      </c>
      <c r="G33" s="604" t="n">
        <v>-13</v>
      </c>
      <c r="H33" s="604" t="e">
        <f aca="false">+'frais de siège'!#ref!</f>
        <v>#VALUE!</v>
      </c>
      <c r="I33" s="604" t="e">
        <f aca="false">+'frais de siège'!#ref!</f>
        <v>#VALUE!</v>
      </c>
      <c r="J33" s="604" t="n">
        <f aca="false">+'Frais de Siège'!I26</f>
        <v>11130648</v>
      </c>
      <c r="K33" s="604" t="n">
        <f aca="false">+'Frais de Siège'!L26</f>
        <v>0</v>
      </c>
      <c r="L33" s="605" t="n">
        <f aca="false">+K33-J33</f>
        <v>-11130648</v>
      </c>
      <c r="N33" s="568"/>
      <c r="Q33" s="625" t="s">
        <v>292</v>
      </c>
      <c r="R33" s="622" t="s">
        <v>293</v>
      </c>
    </row>
    <row r="34" customFormat="false" ht="18.75" hidden="false" customHeight="true" outlineLevel="0" collapsed="false">
      <c r="B34" s="626"/>
      <c r="C34" s="391"/>
      <c r="D34" s="392"/>
      <c r="F34" s="623"/>
      <c r="G34" s="623"/>
      <c r="H34" s="623"/>
      <c r="I34" s="623"/>
      <c r="J34" s="623"/>
      <c r="K34" s="623"/>
      <c r="L34" s="624" t="n">
        <f aca="false">+K34-J34</f>
        <v>0</v>
      </c>
      <c r="N34" s="568"/>
      <c r="Q34" s="592" t="s">
        <v>294</v>
      </c>
      <c r="R34" s="622" t="s">
        <v>295</v>
      </c>
    </row>
    <row r="35" customFormat="false" ht="18" hidden="false" customHeight="true" outlineLevel="0" collapsed="false">
      <c r="B35" s="426" t="s">
        <v>296</v>
      </c>
      <c r="C35" s="427"/>
      <c r="D35" s="448"/>
      <c r="E35" s="438"/>
      <c r="F35" s="402" t="n">
        <f aca="false">SUM(F36:F38)</f>
        <v>884044</v>
      </c>
      <c r="G35" s="402" t="n">
        <v>-34</v>
      </c>
      <c r="H35" s="402" t="e">
        <f aca="false">SUM(H36:H38)</f>
        <v>#VALUE!</v>
      </c>
      <c r="I35" s="402" t="e">
        <f aca="false">SUM(I36:I38)</f>
        <v>#VALUE!</v>
      </c>
      <c r="J35" s="402" t="n">
        <f aca="false">SUM(J36:J38)</f>
        <v>911799</v>
      </c>
      <c r="K35" s="402" t="n">
        <f aca="false">SUM(K36:K38)</f>
        <v>0</v>
      </c>
      <c r="L35" s="406" t="n">
        <f aca="false">+K35-J35</f>
        <v>-911799</v>
      </c>
      <c r="N35" s="568"/>
      <c r="Q35" s="625" t="s">
        <v>292</v>
      </c>
      <c r="R35" s="622" t="s">
        <v>293</v>
      </c>
    </row>
    <row r="36" customFormat="false" ht="18.75" hidden="false" customHeight="true" outlineLevel="0" collapsed="false">
      <c r="B36" s="527" t="s">
        <v>297</v>
      </c>
      <c r="D36" s="528"/>
      <c r="F36" s="384"/>
      <c r="G36" s="384"/>
      <c r="H36" s="384"/>
      <c r="I36" s="384"/>
      <c r="J36" s="384"/>
      <c r="K36" s="384"/>
      <c r="L36" s="387" t="n">
        <f aca="false">+K36-J36</f>
        <v>0</v>
      </c>
      <c r="N36" s="568"/>
      <c r="Q36" s="380"/>
      <c r="R36" s="627"/>
    </row>
    <row r="37" customFormat="false" ht="19.5" hidden="false" customHeight="true" outlineLevel="0" collapsed="false">
      <c r="B37" s="527" t="s">
        <v>298</v>
      </c>
      <c r="D37" s="528"/>
      <c r="F37" s="384" t="n">
        <f aca="false">+'Frais de Siège'!G25</f>
        <v>70492</v>
      </c>
      <c r="G37" s="384" t="n">
        <v>-34</v>
      </c>
      <c r="H37" s="384" t="e">
        <f aca="false">+'frais de siège'!#ref!</f>
        <v>#VALUE!</v>
      </c>
      <c r="I37" s="384" t="e">
        <f aca="false">+'frais de siège'!#ref!</f>
        <v>#VALUE!</v>
      </c>
      <c r="J37" s="384" t="n">
        <f aca="false">+'Frais de Siège'!I25</f>
        <v>191799</v>
      </c>
      <c r="K37" s="384" t="n">
        <f aca="false">+'Frais de Siège'!L25</f>
        <v>0</v>
      </c>
      <c r="L37" s="387" t="n">
        <f aca="false">+K37-J37</f>
        <v>-191799</v>
      </c>
      <c r="N37" s="568"/>
      <c r="Q37" s="380"/>
      <c r="R37" s="627"/>
    </row>
    <row r="38" customFormat="false" ht="18.75" hidden="false" customHeight="true" outlineLevel="0" collapsed="false">
      <c r="B38" s="527" t="s">
        <v>299</v>
      </c>
      <c r="D38" s="528"/>
      <c r="F38" s="384" t="n">
        <f aca="false">+'Frais de Siège'!G27</f>
        <v>813552</v>
      </c>
      <c r="G38" s="384" t="n">
        <v>0</v>
      </c>
      <c r="H38" s="384" t="e">
        <f aca="false">+'frais de siège'!#ref!</f>
        <v>#VALUE!</v>
      </c>
      <c r="I38" s="384" t="e">
        <f aca="false">+'frais de siège'!#ref!</f>
        <v>#VALUE!</v>
      </c>
      <c r="J38" s="384" t="n">
        <f aca="false">+'Frais de Siège'!I27</f>
        <v>720000</v>
      </c>
      <c r="K38" s="384" t="n">
        <f aca="false">+'Frais de Siège'!L27</f>
        <v>0</v>
      </c>
      <c r="L38" s="387" t="n">
        <f aca="false">+K38-J38</f>
        <v>-720000</v>
      </c>
      <c r="N38" s="568"/>
      <c r="Q38" s="380"/>
      <c r="R38" s="627"/>
    </row>
    <row r="39" customFormat="false" ht="18" hidden="false" customHeight="false" outlineLevel="0" collapsed="false">
      <c r="B39" s="527"/>
      <c r="D39" s="528"/>
      <c r="F39" s="623"/>
      <c r="G39" s="623"/>
      <c r="H39" s="623"/>
      <c r="I39" s="623"/>
      <c r="J39" s="623"/>
      <c r="K39" s="623"/>
      <c r="L39" s="624" t="n">
        <f aca="false">+K39-J39</f>
        <v>0</v>
      </c>
      <c r="N39" s="568"/>
      <c r="Q39" s="380"/>
      <c r="R39" s="627"/>
    </row>
    <row r="40" customFormat="false" ht="21.75" hidden="false" customHeight="true" outlineLevel="0" collapsed="false">
      <c r="B40" s="601" t="s">
        <v>300</v>
      </c>
      <c r="C40" s="602"/>
      <c r="D40" s="611"/>
      <c r="E40" s="438"/>
      <c r="F40" s="604" t="e">
        <f aca="false">+'frais de siège'!#ref!</f>
        <v>#VALUE!</v>
      </c>
      <c r="G40" s="604" t="n">
        <v>-21</v>
      </c>
      <c r="H40" s="604" t="e">
        <f aca="false">+'frais de siège'!#ref!</f>
        <v>#VALUE!</v>
      </c>
      <c r="I40" s="604" t="e">
        <f aca="false">+'frais de siège'!#ref!</f>
        <v>#VALUE!</v>
      </c>
      <c r="J40" s="604" t="e">
        <f aca="false">+'frais de siège'!#ref!</f>
        <v>#VALUE!</v>
      </c>
      <c r="K40" s="604" t="e">
        <f aca="false">+'frais de siège'!#ref!</f>
        <v>#VALUE!</v>
      </c>
      <c r="L40" s="605" t="e">
        <f aca="false">+K40-J40</f>
        <v>#VALUE!</v>
      </c>
      <c r="N40" s="568"/>
      <c r="Q40" s="619"/>
      <c r="R40" s="627"/>
    </row>
    <row r="41" customFormat="false" ht="11.25" hidden="false" customHeight="true" outlineLevel="0" collapsed="false">
      <c r="B41" s="527"/>
      <c r="D41" s="528"/>
      <c r="F41" s="628"/>
      <c r="G41" s="628"/>
      <c r="H41" s="628"/>
      <c r="I41" s="628"/>
      <c r="J41" s="628"/>
      <c r="K41" s="628"/>
      <c r="L41" s="629" t="n">
        <f aca="false">+K41-J41</f>
        <v>0</v>
      </c>
      <c r="N41" s="568"/>
      <c r="Q41" s="380"/>
      <c r="R41" s="380"/>
    </row>
    <row r="42" customFormat="false" ht="21.75" hidden="false" customHeight="true" outlineLevel="0" collapsed="false">
      <c r="B42" s="426" t="s">
        <v>301</v>
      </c>
      <c r="C42" s="427"/>
      <c r="D42" s="448"/>
      <c r="E42" s="438"/>
      <c r="F42" s="402" t="n">
        <f aca="false">SUM(F43:F44)</f>
        <v>4132026</v>
      </c>
      <c r="G42" s="402" t="n">
        <v>-15</v>
      </c>
      <c r="H42" s="402" t="e">
        <f aca="false">SUM(H43:H44)</f>
        <v>#VALUE!</v>
      </c>
      <c r="I42" s="402" t="e">
        <f aca="false">SUM(I43:I44)</f>
        <v>#VALUE!</v>
      </c>
      <c r="J42" s="402" t="n">
        <f aca="false">SUM(J43:J44)</f>
        <v>3509687</v>
      </c>
      <c r="K42" s="402" t="n">
        <f aca="false">SUM(K43:K44)</f>
        <v>0</v>
      </c>
      <c r="L42" s="406" t="n">
        <f aca="false">+K42-J42</f>
        <v>-3509687</v>
      </c>
      <c r="N42" s="568"/>
      <c r="Q42" s="380"/>
      <c r="R42" s="380"/>
    </row>
    <row r="43" s="322" customFormat="true" ht="21.75" hidden="false" customHeight="true" outlineLevel="0" collapsed="false">
      <c r="B43" s="527" t="s">
        <v>302</v>
      </c>
      <c r="C43" s="438"/>
      <c r="D43" s="528"/>
      <c r="E43" s="318"/>
      <c r="F43" s="617"/>
      <c r="G43" s="617"/>
      <c r="H43" s="617"/>
      <c r="I43" s="617"/>
      <c r="J43" s="617"/>
      <c r="K43" s="617"/>
      <c r="L43" s="431" t="n">
        <f aca="false">+K43-J43</f>
        <v>0</v>
      </c>
      <c r="N43" s="630"/>
      <c r="Q43" s="380"/>
      <c r="R43" s="380"/>
    </row>
    <row r="44" customFormat="false" ht="21.75" hidden="false" customHeight="true" outlineLevel="0" collapsed="false">
      <c r="B44" s="527" t="s">
        <v>303</v>
      </c>
      <c r="D44" s="528"/>
      <c r="F44" s="384" t="n">
        <f aca="false">+'Frais de Siège'!G28</f>
        <v>4132026</v>
      </c>
      <c r="G44" s="384" t="n">
        <v>-15</v>
      </c>
      <c r="H44" s="384" t="e">
        <f aca="false">+'frais de siège'!#ref!</f>
        <v>#VALUE!</v>
      </c>
      <c r="I44" s="384" t="e">
        <f aca="false">+'frais de siège'!#ref!</f>
        <v>#VALUE!</v>
      </c>
      <c r="J44" s="384" t="n">
        <f aca="false">+'Frais de Siège'!I28</f>
        <v>3509687</v>
      </c>
      <c r="K44" s="384" t="n">
        <f aca="false">+'Frais de Siège'!L28</f>
        <v>0</v>
      </c>
      <c r="L44" s="387" t="n">
        <f aca="false">+K44-J44</f>
        <v>-3509687</v>
      </c>
      <c r="N44" s="568"/>
      <c r="Q44" s="380"/>
      <c r="R44" s="380"/>
    </row>
    <row r="45" customFormat="false" ht="18" hidden="false" customHeight="false" outlineLevel="0" collapsed="false">
      <c r="B45" s="527"/>
      <c r="D45" s="528"/>
      <c r="F45" s="623"/>
      <c r="G45" s="623"/>
      <c r="H45" s="623"/>
      <c r="I45" s="623"/>
      <c r="J45" s="623"/>
      <c r="K45" s="623"/>
      <c r="L45" s="624" t="n">
        <f aca="false">+K45-J45</f>
        <v>0</v>
      </c>
      <c r="N45" s="568"/>
      <c r="Q45" s="380"/>
      <c r="R45" s="380"/>
    </row>
    <row r="46" customFormat="false" ht="21.75" hidden="false" customHeight="true" outlineLevel="0" collapsed="false">
      <c r="B46" s="601" t="s">
        <v>304</v>
      </c>
      <c r="C46" s="602"/>
      <c r="D46" s="611"/>
      <c r="E46" s="438"/>
      <c r="F46" s="604" t="e">
        <f aca="false">+'frais de siège'!#ref!+'Frais de Siège'!G115+'frais de siège'!#ref!+'frais de siège'!#ref!</f>
        <v>#VALUE!</v>
      </c>
      <c r="G46" s="604" t="n">
        <v>-14</v>
      </c>
      <c r="H46" s="604" t="e">
        <f aca="false">+'frais de siège'!#ref!+'frais de siège'!#ref!+'frais de siège'!#ref!+'frais de siège'!#ref!</f>
        <v>#VALUE!</v>
      </c>
      <c r="I46" s="604" t="e">
        <f aca="false">+'frais de siège'!#ref!+'frais de siège'!#ref!+'frais de siège'!#ref!+'frais de siège'!#ref!</f>
        <v>#VALUE!</v>
      </c>
      <c r="J46" s="604" t="e">
        <f aca="false">+'frais de siège'!#ref!+'Frais de Siège'!I115+'frais de siège'!#ref!+'frais de siège'!#ref!</f>
        <v>#VALUE!</v>
      </c>
      <c r="K46" s="604" t="e">
        <f aca="false">+'frais de siège'!#ref!+'Frais de Siège'!L115+'frais de siège'!#ref!+'frais de siège'!#ref!</f>
        <v>#VALUE!</v>
      </c>
      <c r="L46" s="605" t="e">
        <f aca="false">+K46-J46</f>
        <v>#VALUE!</v>
      </c>
      <c r="N46" s="570"/>
      <c r="Q46" s="631"/>
      <c r="R46" s="631"/>
    </row>
    <row r="47" customFormat="false" ht="21.75" hidden="false" customHeight="true" outlineLevel="0" collapsed="false">
      <c r="B47" s="548"/>
      <c r="D47" s="528"/>
      <c r="F47" s="623"/>
      <c r="G47" s="623"/>
      <c r="H47" s="623"/>
      <c r="I47" s="623"/>
      <c r="J47" s="623"/>
      <c r="K47" s="623"/>
      <c r="L47" s="624" t="n">
        <f aca="false">+K47-J47</f>
        <v>0</v>
      </c>
      <c r="N47" s="565"/>
    </row>
    <row r="48" customFormat="false" ht="18.75" hidden="false" customHeight="true" outlineLevel="0" collapsed="false">
      <c r="B48" s="586" t="s">
        <v>305</v>
      </c>
      <c r="C48" s="587"/>
      <c r="D48" s="588"/>
      <c r="E48" s="589"/>
      <c r="F48" s="590" t="e">
        <f aca="false">F49+F53</f>
        <v>#VALUE!</v>
      </c>
      <c r="G48" s="590" t="n">
        <v>-4</v>
      </c>
      <c r="H48" s="590" t="e">
        <f aca="false">H49+H53</f>
        <v>#VALUE!</v>
      </c>
      <c r="I48" s="590" t="e">
        <f aca="false">I49+I53</f>
        <v>#VALUE!</v>
      </c>
      <c r="J48" s="590" t="e">
        <f aca="false">J49+J53</f>
        <v>#VALUE!</v>
      </c>
      <c r="K48" s="590" t="e">
        <f aca="false">K49+K53</f>
        <v>#VALUE!</v>
      </c>
      <c r="L48" s="591" t="e">
        <f aca="false">+K48-J48</f>
        <v>#VALUE!</v>
      </c>
      <c r="N48" s="566"/>
    </row>
    <row r="49" customFormat="false" ht="18.75" hidden="false" customHeight="true" outlineLevel="0" collapsed="false">
      <c r="B49" s="426" t="s">
        <v>306</v>
      </c>
      <c r="C49" s="427"/>
      <c r="D49" s="448"/>
      <c r="E49" s="438"/>
      <c r="F49" s="402" t="e">
        <f aca="false">SUM(F50:F51)</f>
        <v>#VALUE!</v>
      </c>
      <c r="G49" s="402" t="n">
        <v>0</v>
      </c>
      <c r="H49" s="402" t="e">
        <f aca="false">SUM(H50:H51)</f>
        <v>#VALUE!</v>
      </c>
      <c r="I49" s="402" t="e">
        <f aca="false">SUM(I50:I51)</f>
        <v>#VALUE!</v>
      </c>
      <c r="J49" s="402" t="e">
        <f aca="false">SUM(J50:J51)</f>
        <v>#VALUE!</v>
      </c>
      <c r="K49" s="402" t="e">
        <f aca="false">SUM(K50:K51)</f>
        <v>#VALUE!</v>
      </c>
      <c r="L49" s="406" t="e">
        <f aca="false">+K49-J49</f>
        <v>#VALUE!</v>
      </c>
      <c r="N49" s="567"/>
    </row>
    <row r="50" customFormat="false" ht="18.75" hidden="false" customHeight="true" outlineLevel="0" collapsed="false">
      <c r="B50" s="548" t="s">
        <v>307</v>
      </c>
      <c r="D50" s="528"/>
      <c r="F50" s="617"/>
      <c r="G50" s="617"/>
      <c r="H50" s="617"/>
      <c r="I50" s="617"/>
      <c r="J50" s="617"/>
      <c r="K50" s="617"/>
      <c r="L50" s="431" t="n">
        <f aca="false">+K50-J50</f>
        <v>0</v>
      </c>
      <c r="N50" s="568"/>
    </row>
    <row r="51" customFormat="false" ht="18.75" hidden="false" customHeight="true" outlineLevel="0" collapsed="false">
      <c r="B51" s="548" t="s">
        <v>308</v>
      </c>
      <c r="D51" s="528"/>
      <c r="F51" s="384" t="e">
        <f aca="false">+'frais de siège'!#ref!</f>
        <v>#VALUE!</v>
      </c>
      <c r="G51" s="384" t="n">
        <v>0</v>
      </c>
      <c r="H51" s="384" t="e">
        <f aca="false">+'frais de siège'!#ref!</f>
        <v>#VALUE!</v>
      </c>
      <c r="I51" s="384" t="e">
        <f aca="false">+'frais de siège'!#ref!</f>
        <v>#VALUE!</v>
      </c>
      <c r="J51" s="384" t="e">
        <f aca="false">+'frais de siège'!#ref!</f>
        <v>#VALUE!</v>
      </c>
      <c r="K51" s="384" t="e">
        <f aca="false">+'frais de siège'!#ref!</f>
        <v>#VALUE!</v>
      </c>
      <c r="L51" s="387" t="e">
        <f aca="false">+K51-J51</f>
        <v>#VALUE!</v>
      </c>
      <c r="N51" s="568"/>
    </row>
    <row r="52" customFormat="false" ht="18" hidden="false" customHeight="false" outlineLevel="0" collapsed="false">
      <c r="B52" s="548"/>
      <c r="D52" s="528"/>
      <c r="F52" s="623"/>
      <c r="G52" s="623"/>
      <c r="H52" s="623"/>
      <c r="I52" s="623"/>
      <c r="J52" s="623"/>
      <c r="K52" s="623"/>
      <c r="L52" s="624" t="n">
        <f aca="false">+K52-J52</f>
        <v>0</v>
      </c>
      <c r="N52" s="570"/>
    </row>
    <row r="53" customFormat="false" ht="18.75" hidden="false" customHeight="true" outlineLevel="0" collapsed="false">
      <c r="B53" s="601" t="s">
        <v>309</v>
      </c>
      <c r="C53" s="602"/>
      <c r="D53" s="611"/>
      <c r="E53" s="391"/>
      <c r="F53" s="604" t="n">
        <f aca="false">+'Frais de Siège'!G112</f>
        <v>0</v>
      </c>
      <c r="G53" s="604" t="n">
        <v>-4</v>
      </c>
      <c r="H53" s="604" t="e">
        <f aca="false">+'frais de siège'!#ref!</f>
        <v>#VALUE!</v>
      </c>
      <c r="I53" s="604" t="e">
        <f aca="false">+'frais de siège'!#ref!</f>
        <v>#VALUE!</v>
      </c>
      <c r="J53" s="604" t="n">
        <f aca="false">+'Frais de Siège'!I112</f>
        <v>0</v>
      </c>
      <c r="K53" s="604" t="n">
        <f aca="false">+'Frais de Siège'!L112</f>
        <v>0</v>
      </c>
      <c r="L53" s="605" t="n">
        <f aca="false">+K53-J53</f>
        <v>0</v>
      </c>
      <c r="N53" s="571"/>
    </row>
    <row r="54" customFormat="false" ht="18.75" hidden="false" customHeight="true" outlineLevel="0" collapsed="false"/>
    <row r="55" customFormat="false" ht="18.75" hidden="false" customHeight="true" outlineLevel="0" collapsed="false"/>
    <row r="56" customFormat="false" ht="18.75" hidden="false" customHeight="true" outlineLevel="0" collapsed="false"/>
    <row r="57" customFormat="false" ht="18.75" hidden="false" customHeight="true" outlineLevel="0" collapsed="false"/>
    <row r="58" customFormat="false" ht="18.75" hidden="false" customHeight="true" outlineLevel="0" collapsed="false"/>
    <row r="59" customFormat="false" ht="18.75" hidden="false" customHeight="true" outlineLevel="0" collapsed="false"/>
    <row r="60" customFormat="false" ht="18.75" hidden="false" customHeight="true" outlineLevel="0" collapsed="false"/>
    <row r="61" customFormat="false" ht="18.75" hidden="false" customHeight="true" outlineLevel="0" collapsed="false"/>
    <row r="62" customFormat="false" ht="18.75" hidden="false" customHeight="true" outlineLevel="0" collapsed="false"/>
    <row r="63" customFormat="false" ht="18.75" hidden="false" customHeight="true" outlineLevel="0" collapsed="false"/>
    <row r="67" customFormat="false" ht="18" hidden="false" customHeight="false" outlineLevel="0" collapsed="false">
      <c r="Q67" s="322"/>
      <c r="R67" s="322"/>
    </row>
    <row r="68" customFormat="false" ht="18" hidden="false" customHeight="false" outlineLevel="0" collapsed="false">
      <c r="Q68" s="322"/>
      <c r="R68" s="322"/>
    </row>
    <row r="69" customFormat="false" ht="18" hidden="false" customHeight="false" outlineLevel="0" collapsed="false">
      <c r="Q69" s="322"/>
      <c r="R69" s="322"/>
    </row>
    <row r="70" customFormat="false" ht="18" hidden="false" customHeight="false" outlineLevel="0" collapsed="false">
      <c r="Q70" s="322"/>
      <c r="R70" s="322"/>
    </row>
    <row r="71" s="322" customFormat="true" ht="18" hidden="false" customHeight="false" outlineLevel="0" collapsed="false">
      <c r="B71" s="318"/>
      <c r="C71" s="318"/>
      <c r="D71" s="318"/>
      <c r="E71" s="318"/>
      <c r="F71" s="319"/>
      <c r="G71" s="319"/>
      <c r="H71" s="319"/>
      <c r="I71" s="319"/>
      <c r="J71" s="318"/>
      <c r="K71" s="318"/>
      <c r="L71" s="318"/>
    </row>
    <row r="72" s="322" customFormat="true" ht="18" hidden="false" customHeight="false" outlineLevel="0" collapsed="false">
      <c r="B72" s="318"/>
      <c r="C72" s="318"/>
      <c r="D72" s="318"/>
      <c r="E72" s="318"/>
      <c r="F72" s="319"/>
      <c r="G72" s="319"/>
      <c r="H72" s="319"/>
      <c r="I72" s="319"/>
      <c r="J72" s="318"/>
      <c r="K72" s="318"/>
      <c r="L72" s="318"/>
    </row>
    <row r="73" s="322" customFormat="true" ht="18" hidden="false" customHeight="false" outlineLevel="0" collapsed="false">
      <c r="B73" s="318"/>
      <c r="C73" s="318"/>
      <c r="D73" s="318"/>
      <c r="E73" s="318"/>
      <c r="F73" s="319"/>
      <c r="G73" s="319"/>
      <c r="H73" s="319"/>
      <c r="I73" s="319"/>
      <c r="J73" s="318"/>
      <c r="K73" s="318"/>
      <c r="L73" s="318"/>
    </row>
    <row r="74" s="322" customFormat="true" ht="18" hidden="false" customHeight="false" outlineLevel="0" collapsed="false">
      <c r="B74" s="318"/>
      <c r="C74" s="318"/>
      <c r="D74" s="318"/>
      <c r="E74" s="318"/>
      <c r="F74" s="319"/>
      <c r="G74" s="319"/>
      <c r="H74" s="319"/>
      <c r="I74" s="319"/>
      <c r="J74" s="318"/>
      <c r="K74" s="318"/>
      <c r="L74" s="318"/>
    </row>
    <row r="75" s="322" customFormat="true" ht="18" hidden="false" customHeight="false" outlineLevel="0" collapsed="false">
      <c r="B75" s="318"/>
      <c r="C75" s="318"/>
      <c r="D75" s="318"/>
      <c r="E75" s="318"/>
      <c r="F75" s="319"/>
      <c r="G75" s="319"/>
      <c r="H75" s="319"/>
      <c r="I75" s="319"/>
      <c r="J75" s="318"/>
      <c r="K75" s="318"/>
      <c r="L75" s="318"/>
    </row>
    <row r="76" s="322" customFormat="true" ht="18" hidden="false" customHeight="false" outlineLevel="0" collapsed="false">
      <c r="B76" s="318"/>
      <c r="C76" s="318"/>
      <c r="D76" s="318"/>
      <c r="E76" s="318"/>
      <c r="F76" s="319"/>
      <c r="G76" s="319"/>
      <c r="H76" s="319"/>
      <c r="I76" s="319"/>
      <c r="J76" s="318"/>
      <c r="K76" s="318"/>
      <c r="L76" s="318"/>
    </row>
    <row r="77" s="322" customFormat="true" ht="18" hidden="false" customHeight="false" outlineLevel="0" collapsed="false">
      <c r="B77" s="318"/>
      <c r="C77" s="318"/>
      <c r="D77" s="318"/>
      <c r="E77" s="318"/>
      <c r="F77" s="319"/>
      <c r="G77" s="319"/>
      <c r="H77" s="319"/>
      <c r="I77" s="319"/>
      <c r="J77" s="318"/>
      <c r="K77" s="318"/>
      <c r="L77" s="318"/>
    </row>
    <row r="78" s="322" customFormat="true" ht="18" hidden="false" customHeight="false" outlineLevel="0" collapsed="false">
      <c r="B78" s="318"/>
      <c r="C78" s="318"/>
      <c r="D78" s="318"/>
      <c r="E78" s="318"/>
      <c r="F78" s="319"/>
      <c r="G78" s="319"/>
      <c r="H78" s="319"/>
      <c r="I78" s="319"/>
      <c r="J78" s="318"/>
      <c r="K78" s="318"/>
      <c r="L78" s="318"/>
      <c r="Q78" s="318"/>
      <c r="R78" s="318"/>
    </row>
    <row r="79" s="322" customFormat="true" ht="18" hidden="false" customHeight="false" outlineLevel="0" collapsed="false">
      <c r="B79" s="318"/>
      <c r="C79" s="318"/>
      <c r="D79" s="318"/>
      <c r="E79" s="318"/>
      <c r="F79" s="319"/>
      <c r="G79" s="319"/>
      <c r="H79" s="319"/>
      <c r="I79" s="319"/>
      <c r="J79" s="318"/>
      <c r="K79" s="318"/>
      <c r="L79" s="318"/>
      <c r="Q79" s="318"/>
      <c r="R79" s="318"/>
    </row>
    <row r="80" s="322" customFormat="true" ht="18" hidden="false" customHeight="false" outlineLevel="0" collapsed="false">
      <c r="B80" s="318"/>
      <c r="C80" s="318"/>
      <c r="D80" s="318"/>
      <c r="E80" s="318"/>
      <c r="F80" s="319"/>
      <c r="G80" s="319"/>
      <c r="H80" s="319"/>
      <c r="I80" s="319"/>
      <c r="J80" s="318"/>
      <c r="K80" s="318"/>
      <c r="L80" s="318"/>
      <c r="Q80" s="318"/>
      <c r="R80" s="318"/>
    </row>
    <row r="81" s="322" customFormat="true" ht="18" hidden="false" customHeight="false" outlineLevel="0" collapsed="false">
      <c r="B81" s="318"/>
      <c r="C81" s="318"/>
      <c r="D81" s="318"/>
      <c r="E81" s="318"/>
      <c r="F81" s="319"/>
      <c r="G81" s="319"/>
      <c r="H81" s="319"/>
      <c r="I81" s="319"/>
      <c r="J81" s="318"/>
      <c r="K81" s="318"/>
      <c r="L81" s="318"/>
      <c r="Q81" s="318"/>
      <c r="R81" s="318"/>
    </row>
  </sheetData>
  <mergeCells count="14">
    <mergeCell ref="F1:K1"/>
    <mergeCell ref="F2:K2"/>
    <mergeCell ref="F3:K3"/>
    <mergeCell ref="G5:L5"/>
    <mergeCell ref="F7:F8"/>
    <mergeCell ref="G7:G8"/>
    <mergeCell ref="H7:H8"/>
    <mergeCell ref="I7:I8"/>
    <mergeCell ref="J7:J8"/>
    <mergeCell ref="K7:K8"/>
    <mergeCell ref="L7:L8"/>
    <mergeCell ref="N7:N8"/>
    <mergeCell ref="Q7:R7"/>
    <mergeCell ref="Q21:R21"/>
  </mergeCells>
  <printOptions headings="false" gridLines="false" gridLinesSet="true" horizontalCentered="true" verticalCentered="true"/>
  <pageMargins left="0.196527777777778" right="0.196527777777778" top="0.196527777777778" bottom="0.1965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AP58"/>
  <sheetViews>
    <sheetView showFormulas="false" showGridLines="false" showRowColHeaders="true" showZeros="false" rightToLeft="false" tabSelected="true" showOutlineSymbols="true" defaultGridColor="true" view="normal" topLeftCell="A1" colorId="64" zoomScale="90" zoomScaleNormal="90" zoomScalePageLayoutView="100" workbookViewId="0">
      <pane xSplit="0" ySplit="9" topLeftCell="A10" activePane="bottomLeft" state="frozen"/>
      <selection pane="topLeft" activeCell="A1" activeCellId="0" sqref="A1"/>
      <selection pane="bottomLeft" activeCell="E27" activeCellId="0" sqref="E27"/>
    </sheetView>
  </sheetViews>
  <sheetFormatPr defaultColWidth="8.00390625" defaultRowHeight="18" zeroHeight="false" outlineLevelRow="0" outlineLevelCol="0"/>
  <cols>
    <col collapsed="false" customWidth="false" hidden="false" outlineLevel="0" max="1" min="1" style="318" width="8"/>
    <col collapsed="false" customWidth="true" hidden="false" outlineLevel="0" max="2" min="2" style="318" width="6.86"/>
    <col collapsed="false" customWidth="true" hidden="false" outlineLevel="0" max="3" min="3" style="318" width="34.43"/>
    <col collapsed="false" customWidth="true" hidden="false" outlineLevel="0" max="4" min="4" style="318" width="18.57"/>
    <col collapsed="false" customWidth="true" hidden="false" outlineLevel="0" max="5" min="5" style="318" width="23.43"/>
    <col collapsed="false" customWidth="true" hidden="false" outlineLevel="0" max="6" min="6" style="318" width="3.71"/>
    <col collapsed="false" customWidth="true" hidden="false" outlineLevel="0" max="7" min="7" style="319" width="17.29"/>
    <col collapsed="false" customWidth="true" hidden="false" outlineLevel="0" max="8" min="8" style="319" width="18.86"/>
    <col collapsed="false" customWidth="true" hidden="false" outlineLevel="0" max="11" min="9" style="318" width="20.29"/>
    <col collapsed="false" customWidth="true" hidden="false" outlineLevel="0" max="12" min="12" style="318" width="21.43"/>
    <col collapsed="false" customWidth="true" hidden="false" outlineLevel="0" max="13" min="13" style="318" width="2.57"/>
    <col collapsed="false" customWidth="true" hidden="true" outlineLevel="0" max="14" min="14" style="318" width="21.43"/>
    <col collapsed="false" customWidth="true" hidden="true" outlineLevel="0" max="15" min="15" style="318" width="8.71"/>
    <col collapsed="false" customWidth="true" hidden="true" outlineLevel="0" max="16" min="16" style="318" width="13.71"/>
    <col collapsed="false" customWidth="true" hidden="false" outlineLevel="0" max="17" min="17" style="318" width="22.57"/>
    <col collapsed="false" customWidth="true" hidden="false" outlineLevel="0" max="18" min="18" style="318" width="20.57"/>
    <col collapsed="false" customWidth="true" hidden="false" outlineLevel="0" max="42" min="19" style="318" width="15.71"/>
    <col collapsed="false" customWidth="false" hidden="false" outlineLevel="0" max="16384" min="43" style="318" width="8"/>
  </cols>
  <sheetData>
    <row r="1" customFormat="false" ht="18.75" hidden="false" customHeight="true" outlineLevel="0" collapsed="false">
      <c r="G1" s="133" t="s">
        <v>117</v>
      </c>
      <c r="H1" s="133"/>
      <c r="I1" s="133"/>
      <c r="J1" s="133"/>
      <c r="K1" s="133"/>
      <c r="L1" s="133"/>
      <c r="M1" s="320"/>
      <c r="N1" s="321"/>
    </row>
    <row r="2" s="322" customFormat="true" ht="18.75" hidden="false" customHeight="true" outlineLevel="0" collapsed="false">
      <c r="G2" s="133" t="str">
        <f aca="false">'Situation Interne Intermédiaire'!B2</f>
        <v>SDP</v>
      </c>
      <c r="H2" s="133"/>
      <c r="I2" s="133"/>
      <c r="J2" s="133"/>
      <c r="K2" s="133"/>
      <c r="L2" s="133"/>
      <c r="M2" s="320"/>
      <c r="N2" s="321"/>
    </row>
    <row r="3" s="322" customFormat="true" ht="18.75" hidden="false" customHeight="true" outlineLevel="0" collapsed="false">
      <c r="G3" s="323" t="str">
        <f aca="false">'Situation Interne Intermédiaire'!B3</f>
        <v>BILAN 31/12/2025</v>
      </c>
      <c r="H3" s="323"/>
      <c r="I3" s="323"/>
      <c r="J3" s="323"/>
      <c r="K3" s="323"/>
      <c r="L3" s="323"/>
      <c r="M3" s="324"/>
      <c r="N3" s="325"/>
    </row>
    <row r="4" s="322" customFormat="true" ht="25.5" hidden="false" customHeight="true" outlineLevel="0" collapsed="false">
      <c r="C4" s="326"/>
      <c r="D4" s="326"/>
      <c r="E4" s="326"/>
      <c r="F4" s="326"/>
      <c r="G4" s="327"/>
      <c r="H4" s="327"/>
      <c r="O4" s="328"/>
    </row>
    <row r="5" customFormat="false" ht="18" hidden="false" customHeight="false" outlineLevel="0" collapsed="false">
      <c r="C5" s="329" t="s">
        <v>118</v>
      </c>
      <c r="D5" s="329"/>
      <c r="E5" s="322"/>
      <c r="F5" s="322"/>
      <c r="G5" s="330"/>
      <c r="H5" s="331"/>
      <c r="I5" s="331"/>
      <c r="J5" s="331"/>
      <c r="K5" s="331"/>
      <c r="L5" s="331"/>
      <c r="Q5" s="332" t="s">
        <v>119</v>
      </c>
      <c r="R5" s="333" t="s">
        <v>131</v>
      </c>
    </row>
    <row r="6" customFormat="false" ht="18" hidden="false" customHeight="false" outlineLevel="0" collapsed="false">
      <c r="C6" s="322"/>
      <c r="D6" s="322"/>
      <c r="E6" s="322"/>
      <c r="F6" s="322"/>
      <c r="G6" s="330"/>
      <c r="H6" s="334"/>
      <c r="I6" s="334"/>
      <c r="J6" s="334"/>
      <c r="K6" s="334"/>
      <c r="L6" s="334"/>
    </row>
    <row r="7" customFormat="false" ht="24" hidden="false" customHeight="true" outlineLevel="0" collapsed="false">
      <c r="B7" s="335" t="s">
        <v>121</v>
      </c>
      <c r="C7" s="336" t="s">
        <v>122</v>
      </c>
      <c r="D7" s="336"/>
      <c r="E7" s="336"/>
      <c r="F7" s="337"/>
      <c r="G7" s="338" t="s">
        <v>123</v>
      </c>
      <c r="H7" s="339" t="s">
        <v>4</v>
      </c>
      <c r="I7" s="339" t="s">
        <v>5</v>
      </c>
      <c r="J7" s="339" t="s">
        <v>6</v>
      </c>
      <c r="K7" s="340" t="s">
        <v>7</v>
      </c>
      <c r="L7" s="341" t="str">
        <f aca="false">G3</f>
        <v>BILAN 31/12/2025</v>
      </c>
      <c r="N7" s="342"/>
      <c r="Q7" s="343" t="n">
        <v>2025</v>
      </c>
      <c r="R7" s="343"/>
      <c r="S7" s="344" t="s">
        <v>124</v>
      </c>
      <c r="T7" s="344"/>
      <c r="U7" s="345" t="s">
        <v>125</v>
      </c>
      <c r="V7" s="345"/>
      <c r="W7" s="345" t="s">
        <v>126</v>
      </c>
      <c r="X7" s="345"/>
      <c r="Y7" s="345" t="s">
        <v>127</v>
      </c>
      <c r="Z7" s="345"/>
      <c r="AA7" s="345" t="s">
        <v>128</v>
      </c>
      <c r="AB7" s="345"/>
      <c r="AC7" s="345" t="s">
        <v>120</v>
      </c>
      <c r="AD7" s="345"/>
      <c r="AE7" s="345" t="s">
        <v>129</v>
      </c>
      <c r="AF7" s="345"/>
      <c r="AG7" s="345" t="s">
        <v>130</v>
      </c>
      <c r="AH7" s="345"/>
      <c r="AI7" s="345" t="s">
        <v>131</v>
      </c>
      <c r="AJ7" s="345"/>
      <c r="AK7" s="345" t="s">
        <v>132</v>
      </c>
      <c r="AL7" s="345"/>
      <c r="AM7" s="345" t="s">
        <v>133</v>
      </c>
      <c r="AN7" s="345"/>
      <c r="AO7" s="346" t="s">
        <v>134</v>
      </c>
      <c r="AP7" s="346"/>
    </row>
    <row r="8" customFormat="false" ht="61.5" hidden="false" customHeight="true" outlineLevel="0" collapsed="false">
      <c r="B8" s="335"/>
      <c r="C8" s="336"/>
      <c r="D8" s="336"/>
      <c r="E8" s="336"/>
      <c r="F8" s="337"/>
      <c r="G8" s="338"/>
      <c r="H8" s="339"/>
      <c r="I8" s="339"/>
      <c r="J8" s="339"/>
      <c r="K8" s="340"/>
      <c r="L8" s="341"/>
      <c r="N8" s="342"/>
      <c r="Q8" s="347" t="s">
        <v>135</v>
      </c>
      <c r="R8" s="348" t="s">
        <v>136</v>
      </c>
      <c r="S8" s="349" t="s">
        <v>137</v>
      </c>
      <c r="T8" s="350" t="s">
        <v>136</v>
      </c>
      <c r="U8" s="350" t="s">
        <v>137</v>
      </c>
      <c r="V8" s="350" t="s">
        <v>136</v>
      </c>
      <c r="W8" s="350" t="s">
        <v>137</v>
      </c>
      <c r="X8" s="350" t="s">
        <v>136</v>
      </c>
      <c r="Y8" s="350" t="s">
        <v>137</v>
      </c>
      <c r="Z8" s="350" t="s">
        <v>136</v>
      </c>
      <c r="AA8" s="350" t="s">
        <v>137</v>
      </c>
      <c r="AB8" s="350" t="s">
        <v>136</v>
      </c>
      <c r="AC8" s="350" t="s">
        <v>137</v>
      </c>
      <c r="AD8" s="350" t="s">
        <v>136</v>
      </c>
      <c r="AE8" s="350" t="s">
        <v>137</v>
      </c>
      <c r="AF8" s="350" t="s">
        <v>136</v>
      </c>
      <c r="AG8" s="350" t="s">
        <v>137</v>
      </c>
      <c r="AH8" s="350" t="s">
        <v>136</v>
      </c>
      <c r="AI8" s="350" t="s">
        <v>137</v>
      </c>
      <c r="AJ8" s="350" t="s">
        <v>136</v>
      </c>
      <c r="AK8" s="350" t="s">
        <v>137</v>
      </c>
      <c r="AL8" s="350" t="s">
        <v>136</v>
      </c>
      <c r="AM8" s="350" t="s">
        <v>137</v>
      </c>
      <c r="AN8" s="350" t="s">
        <v>136</v>
      </c>
      <c r="AO8" s="350" t="s">
        <v>137</v>
      </c>
      <c r="AP8" s="351" t="s">
        <v>136</v>
      </c>
    </row>
    <row r="9" customFormat="false" ht="22.5" hidden="false" customHeight="true" outlineLevel="0" collapsed="false">
      <c r="B9" s="335"/>
      <c r="C9" s="336"/>
      <c r="D9" s="336"/>
      <c r="E9" s="336"/>
      <c r="G9" s="338"/>
      <c r="H9" s="339"/>
      <c r="I9" s="339"/>
      <c r="J9" s="339"/>
      <c r="K9" s="340"/>
      <c r="L9" s="341"/>
      <c r="N9" s="352"/>
      <c r="O9" s="353"/>
      <c r="Q9" s="347"/>
      <c r="R9" s="348"/>
      <c r="S9" s="349"/>
      <c r="T9" s="350"/>
      <c r="U9" s="350"/>
      <c r="V9" s="350"/>
      <c r="W9" s="350"/>
      <c r="X9" s="350"/>
      <c r="Y9" s="350"/>
      <c r="Z9" s="350"/>
      <c r="AA9" s="350"/>
      <c r="AB9" s="350"/>
      <c r="AC9" s="350"/>
      <c r="AD9" s="350"/>
      <c r="AE9" s="350"/>
      <c r="AF9" s="350"/>
      <c r="AG9" s="350"/>
      <c r="AH9" s="350"/>
      <c r="AI9" s="350"/>
      <c r="AJ9" s="350"/>
      <c r="AK9" s="350"/>
      <c r="AL9" s="350"/>
      <c r="AM9" s="350"/>
      <c r="AN9" s="350"/>
      <c r="AO9" s="350"/>
      <c r="AP9" s="351"/>
    </row>
    <row r="10" customFormat="false" ht="18.75" hidden="false" customHeight="true" outlineLevel="0" collapsed="false">
      <c r="B10" s="381" t="n">
        <v>903</v>
      </c>
      <c r="C10" s="501" t="s">
        <v>232</v>
      </c>
      <c r="D10" s="502"/>
      <c r="E10" s="503"/>
      <c r="F10" s="504"/>
      <c r="G10" s="505" t="n">
        <v>36037684</v>
      </c>
      <c r="H10" s="506" t="n">
        <f aca="false">SUMIF($S$8:$AP$9,$W$8,S10:AP10)</f>
        <v>17442683</v>
      </c>
      <c r="I10" s="506" t="n">
        <v>17442683</v>
      </c>
      <c r="J10" s="506" t="n">
        <v>17442685</v>
      </c>
      <c r="K10" s="507" t="n">
        <v>19445829</v>
      </c>
      <c r="L10" s="508"/>
      <c r="N10" s="417"/>
      <c r="O10" s="353"/>
      <c r="Q10" s="388" t="n">
        <f aca="true">SUMIF($S$8:$AP$8,$S$8,$S10:$AP10)-SUMIFS(OFFSET($S10,,,,MATCH($R$5,$S$7:$AP$7,0)),OFFSET($S$8,,,,MATCH($R$5,$S$7:$AP$7,0)),$S$8)+R10</f>
        <v>19445829</v>
      </c>
      <c r="R10" s="383" t="n">
        <f aca="true">SUMIFS(OFFSET($S10,,,,MATCH($R$5,$S$7:$AP$7,0)+1),OFFSET($S$8,,,,MATCH($R$5,$S$7:$AP$7,0)+1),$T$8)</f>
        <v>17644496</v>
      </c>
      <c r="S10" s="389" t="n">
        <v>2325000</v>
      </c>
      <c r="T10" s="382" t="n">
        <v>2325000</v>
      </c>
      <c r="U10" s="382" t="n">
        <v>2325000</v>
      </c>
      <c r="V10" s="382" t="n">
        <v>2325000</v>
      </c>
      <c r="W10" s="382" t="n">
        <v>2139113</v>
      </c>
      <c r="X10" s="382" t="n">
        <v>2139113</v>
      </c>
      <c r="Y10" s="382" t="n">
        <v>1951831</v>
      </c>
      <c r="Z10" s="382" t="n">
        <v>1951832</v>
      </c>
      <c r="AA10" s="382" t="n">
        <v>1763146</v>
      </c>
      <c r="AB10" s="382" t="n">
        <v>1763146</v>
      </c>
      <c r="AC10" s="382" t="n">
        <v>1573044</v>
      </c>
      <c r="AD10" s="382" t="n">
        <v>1573045</v>
      </c>
      <c r="AE10" s="382" t="n">
        <v>1381518</v>
      </c>
      <c r="AF10" s="382"/>
      <c r="AG10" s="382" t="n">
        <v>1188554</v>
      </c>
      <c r="AH10" s="382" t="n">
        <v>5567360</v>
      </c>
      <c r="AI10" s="382" t="n">
        <v>994144</v>
      </c>
      <c r="AJ10" s="382"/>
      <c r="AK10" s="382" t="n">
        <v>798275</v>
      </c>
      <c r="AL10" s="382"/>
      <c r="AM10" s="382" t="n">
        <v>600938</v>
      </c>
      <c r="AN10" s="382"/>
      <c r="AO10" s="382" t="n">
        <v>402120</v>
      </c>
      <c r="AP10" s="383"/>
    </row>
    <row r="11" customFormat="false" ht="18.75" hidden="false" customHeight="true" outlineLevel="0" collapsed="false">
      <c r="B11" s="381" t="n">
        <v>904</v>
      </c>
      <c r="C11" s="501" t="s">
        <v>233</v>
      </c>
      <c r="D11" s="502"/>
      <c r="E11" s="503"/>
      <c r="F11" s="504"/>
      <c r="G11" s="505" t="n">
        <v>6952730</v>
      </c>
      <c r="H11" s="506" t="n">
        <f aca="false">SUMIF($S$8:$AP$9,$W$8,S11:AP11)</f>
        <v>12658153</v>
      </c>
      <c r="I11" s="506" t="n">
        <v>12334821</v>
      </c>
      <c r="J11" s="506" t="n">
        <v>29687551</v>
      </c>
      <c r="K11" s="507" t="n">
        <v>29687551</v>
      </c>
      <c r="L11" s="508"/>
      <c r="N11" s="417"/>
      <c r="O11" s="353"/>
      <c r="Q11" s="388" t="n">
        <f aca="true">SUMIF($S$8:$AP$8,$S$8,$S11:$AP11)-SUMIFS(OFFSET($S11,,,,MATCH($R$5,$S$7:$AP$7,0)),OFFSET($S$8,,,,MATCH($R$5,$S$7:$AP$7,0)),$S$8)+R11</f>
        <v>29687551</v>
      </c>
      <c r="R11" s="383" t="n">
        <f aca="true">SUMIFS(OFFSET($S11,,,,MATCH($R$5,$S$7:$AP$7,0)+1),OFFSET($S$8,,,,MATCH($R$5,$S$7:$AP$7,0)+1),$T$8)</f>
        <v>29687551</v>
      </c>
      <c r="S11" s="389"/>
      <c r="T11" s="382"/>
      <c r="U11" s="382" t="n">
        <v>7258153</v>
      </c>
      <c r="V11" s="382" t="n">
        <v>5386360</v>
      </c>
      <c r="W11" s="382"/>
      <c r="X11" s="382" t="n">
        <v>1548461</v>
      </c>
      <c r="Y11" s="382" t="n">
        <v>5400000</v>
      </c>
      <c r="Z11" s="382" t="n">
        <v>22752730</v>
      </c>
      <c r="AA11" s="382"/>
      <c r="AB11" s="382"/>
      <c r="AC11" s="382"/>
      <c r="AD11" s="382"/>
      <c r="AE11" s="382"/>
      <c r="AF11" s="382"/>
      <c r="AG11" s="382"/>
      <c r="AH11" s="382"/>
      <c r="AI11" s="382"/>
      <c r="AJ11" s="382"/>
      <c r="AK11" s="382"/>
      <c r="AL11" s="382"/>
      <c r="AM11" s="382"/>
      <c r="AN11" s="382"/>
      <c r="AO11" s="382" t="n">
        <v>0</v>
      </c>
      <c r="AP11" s="383"/>
    </row>
    <row r="12" customFormat="false" ht="18.75" hidden="false" customHeight="true" outlineLevel="0" collapsed="false">
      <c r="B12" s="381" t="n">
        <v>907</v>
      </c>
      <c r="C12" s="501" t="s">
        <v>236</v>
      </c>
      <c r="D12" s="502"/>
      <c r="E12" s="503"/>
      <c r="F12" s="504"/>
      <c r="G12" s="505" t="n">
        <v>14448040</v>
      </c>
      <c r="H12" s="506" t="n">
        <f aca="false">SUMIF($S$8:$AP$9,$W$8,S12:AP12)</f>
        <v>62072824.02</v>
      </c>
      <c r="I12" s="506" t="n">
        <v>58460809.02</v>
      </c>
      <c r="J12" s="506" t="n">
        <v>38973872.68</v>
      </c>
      <c r="K12" s="507" t="n">
        <v>19486936.34</v>
      </c>
      <c r="L12" s="508"/>
      <c r="N12" s="417"/>
      <c r="O12" s="353"/>
      <c r="Q12" s="388" t="n">
        <f aca="true">SUMIF($S$8:$AP$8,$S$8,$S12:$AP12)-SUMIFS(OFFSET($S12,,,,MATCH($R$5,$S$7:$AP$7,0)),OFFSET($S$8,,,,MATCH($R$5,$S$7:$AP$7,0)),$S$8)+R12</f>
        <v>19486936.34</v>
      </c>
      <c r="R12" s="383" t="n">
        <f aca="true">SUMIFS(OFFSET($S12,,,,MATCH($R$5,$S$7:$AP$7,0)+1),OFFSET($S$8,,,,MATCH($R$5,$S$7:$AP$7,0)+1),$T$8)</f>
        <v>0</v>
      </c>
      <c r="S12" s="389"/>
      <c r="T12" s="382"/>
      <c r="U12" s="382"/>
      <c r="V12" s="382"/>
      <c r="W12" s="382" t="n">
        <v>3612015</v>
      </c>
      <c r="X12" s="382"/>
      <c r="Y12" s="382"/>
      <c r="Z12" s="382"/>
      <c r="AA12" s="382"/>
      <c r="AB12" s="382"/>
      <c r="AC12" s="382" t="n">
        <v>19486936.34</v>
      </c>
      <c r="AD12" s="382"/>
      <c r="AE12" s="382"/>
      <c r="AF12" s="382"/>
      <c r="AG12" s="382"/>
      <c r="AH12" s="382"/>
      <c r="AI12" s="382" t="n">
        <v>19486936.34</v>
      </c>
      <c r="AJ12" s="382"/>
      <c r="AK12" s="382"/>
      <c r="AL12" s="382"/>
      <c r="AM12" s="382"/>
      <c r="AN12" s="382"/>
      <c r="AO12" s="382" t="n">
        <v>19486936.34</v>
      </c>
      <c r="AP12" s="383"/>
    </row>
    <row r="13" customFormat="false" ht="18.75" hidden="false" customHeight="true" outlineLevel="0" collapsed="false">
      <c r="B13" s="381" t="n">
        <v>908</v>
      </c>
      <c r="C13" s="501" t="s">
        <v>237</v>
      </c>
      <c r="D13" s="502"/>
      <c r="E13" s="503"/>
      <c r="F13" s="504"/>
      <c r="G13" s="505"/>
      <c r="H13" s="506" t="n">
        <f aca="false">SUMIF($S$8:$AP$9,$W$8,S13:AP13)</f>
        <v>2069092</v>
      </c>
      <c r="I13" s="506" t="n">
        <v>2069089</v>
      </c>
      <c r="J13" s="506" t="n">
        <v>1984936</v>
      </c>
      <c r="K13" s="507" t="n">
        <v>1467663</v>
      </c>
      <c r="L13" s="508"/>
      <c r="N13" s="417"/>
      <c r="O13" s="353"/>
      <c r="Q13" s="388" t="n">
        <f aca="true">SUMIF($S$8:$AP$8,$S$8,$S13:$AP13)-SUMIFS(OFFSET($S13,,,,MATCH($R$5,$S$7:$AP$7,0)),OFFSET($S$8,,,,MATCH($R$5,$S$7:$AP$7,0)),$S$8)+R13</f>
        <v>1942863</v>
      </c>
      <c r="R13" s="383" t="n">
        <f aca="true">SUMIFS(OFFSET($S13,,,,MATCH($R$5,$S$7:$AP$7,0)+1),OFFSET($S$8,,,,MATCH($R$5,$S$7:$AP$7,0)+1),$T$8)</f>
        <v>1425590</v>
      </c>
      <c r="S13" s="389"/>
      <c r="T13" s="382"/>
      <c r="U13" s="382"/>
      <c r="V13" s="382"/>
      <c r="W13" s="382" t="n">
        <v>517273</v>
      </c>
      <c r="X13" s="382" t="n">
        <v>517270</v>
      </c>
      <c r="Y13" s="382"/>
      <c r="Z13" s="382"/>
      <c r="AA13" s="382"/>
      <c r="AB13" s="382"/>
      <c r="AC13" s="382" t="n">
        <v>517273</v>
      </c>
      <c r="AD13" s="382" t="n">
        <v>433120</v>
      </c>
      <c r="AE13" s="382"/>
      <c r="AF13" s="382"/>
      <c r="AG13" s="382"/>
      <c r="AH13" s="382"/>
      <c r="AI13" s="382" t="n">
        <v>517273</v>
      </c>
      <c r="AJ13" s="382" t="n">
        <v>475200</v>
      </c>
      <c r="AK13" s="382"/>
      <c r="AL13" s="382"/>
      <c r="AM13" s="382"/>
      <c r="AN13" s="382"/>
      <c r="AO13" s="382" t="n">
        <v>517273</v>
      </c>
      <c r="AP13" s="383"/>
    </row>
    <row r="14" customFormat="false" ht="18.75" hidden="false" customHeight="true" outlineLevel="0" collapsed="false">
      <c r="B14" s="381" t="n">
        <v>909</v>
      </c>
      <c r="C14" s="501" t="s">
        <v>32</v>
      </c>
      <c r="D14" s="502"/>
      <c r="E14" s="503"/>
      <c r="F14" s="504"/>
      <c r="G14" s="505"/>
      <c r="H14" s="506" t="n">
        <f aca="false">SUMIF($S$8:$AP$9,$W$8,S14:AP14)</f>
        <v>1600000</v>
      </c>
      <c r="I14" s="506" t="n">
        <v>1600000</v>
      </c>
      <c r="J14" s="506" t="n">
        <v>2800000</v>
      </c>
      <c r="K14" s="507" t="n">
        <v>1200000</v>
      </c>
      <c r="L14" s="508"/>
      <c r="N14" s="417"/>
      <c r="O14" s="353"/>
      <c r="Q14" s="388" t="n">
        <f aca="true">SUMIF($S$8:$AP$8,$S$8,$S14:$AP14)-SUMIFS(OFFSET($S14,,,,MATCH($R$5,$S$7:$AP$7,0)),OFFSET($S$8,,,,MATCH($R$5,$S$7:$AP$7,0)),$S$8)+R14</f>
        <v>1200000</v>
      </c>
      <c r="R14" s="383" t="n">
        <f aca="true">SUMIFS(OFFSET($S14,,,,MATCH($R$5,$S$7:$AP$7,0)+1),OFFSET($S$8,,,,MATCH($R$5,$S$7:$AP$7,0)+1),$T$8)</f>
        <v>1200000</v>
      </c>
      <c r="S14" s="389"/>
      <c r="T14" s="382"/>
      <c r="U14" s="382"/>
      <c r="V14" s="382"/>
      <c r="W14" s="382"/>
      <c r="X14" s="382"/>
      <c r="Y14" s="382"/>
      <c r="Z14" s="382"/>
      <c r="AA14" s="382"/>
      <c r="AB14" s="382"/>
      <c r="AC14" s="382"/>
      <c r="AD14" s="382" t="n">
        <v>1200000</v>
      </c>
      <c r="AE14" s="382"/>
      <c r="AF14" s="382"/>
      <c r="AG14" s="382"/>
      <c r="AH14" s="382"/>
      <c r="AI14" s="382" t="n">
        <v>1600000</v>
      </c>
      <c r="AJ14" s="382"/>
      <c r="AK14" s="382"/>
      <c r="AL14" s="382"/>
      <c r="AM14" s="382"/>
      <c r="AN14" s="382"/>
      <c r="AO14" s="382" t="n">
        <v>0</v>
      </c>
      <c r="AP14" s="383"/>
    </row>
    <row r="15" customFormat="false" ht="18.75" hidden="false" customHeight="true" outlineLevel="0" collapsed="false">
      <c r="B15" s="381"/>
      <c r="C15" s="426" t="s">
        <v>239</v>
      </c>
      <c r="D15" s="490"/>
      <c r="E15" s="491"/>
      <c r="F15" s="438"/>
      <c r="G15" s="402" t="n">
        <f aca="false">SUM(G10:G14)</f>
        <v>57438454</v>
      </c>
      <c r="H15" s="402" t="n">
        <f aca="false">SUM(H10:H14)</f>
        <v>95842752.02</v>
      </c>
      <c r="I15" s="402" t="n">
        <f aca="false">SUM(I10:I14)</f>
        <v>91907402.02</v>
      </c>
      <c r="J15" s="402" t="n">
        <f aca="false">SUM(J10:J14)</f>
        <v>90889044.68</v>
      </c>
      <c r="K15" s="402" t="n">
        <f aca="false">SUM(K10:K14)</f>
        <v>71287979.34</v>
      </c>
      <c r="L15" s="402" t="n">
        <f aca="false">SUM(L10:L14)</f>
        <v>0</v>
      </c>
      <c r="N15" s="417"/>
      <c r="O15" s="353"/>
      <c r="Q15" s="407" t="n">
        <f aca="false">SUM(Q10:Q14)</f>
        <v>71763179.34</v>
      </c>
      <c r="R15" s="404" t="n">
        <f aca="false">SUM(R10:R14)</f>
        <v>49957637</v>
      </c>
      <c r="S15" s="402" t="n">
        <f aca="false">SUM(S10:S14)</f>
        <v>2325000</v>
      </c>
      <c r="T15" s="403" t="n">
        <f aca="false">SUM(T10:T14)</f>
        <v>2325000</v>
      </c>
      <c r="U15" s="403" t="n">
        <f aca="false">SUM(U10:U14)</f>
        <v>9583153</v>
      </c>
      <c r="V15" s="403" t="n">
        <f aca="false">SUM(V10:V14)</f>
        <v>7711360</v>
      </c>
      <c r="W15" s="403" t="n">
        <f aca="false">SUM(W10:W14)</f>
        <v>6268401</v>
      </c>
      <c r="X15" s="403" t="n">
        <f aca="false">SUM(X10:X14)</f>
        <v>4204844</v>
      </c>
      <c r="Y15" s="403" t="n">
        <f aca="false">SUM(Y10:Y14)</f>
        <v>7351831</v>
      </c>
      <c r="Z15" s="403" t="n">
        <f aca="false">SUM(Z10:Z14)</f>
        <v>24704562</v>
      </c>
      <c r="AA15" s="403" t="n">
        <f aca="false">SUM(AA10:AA14)</f>
        <v>1763146</v>
      </c>
      <c r="AB15" s="403" t="n">
        <f aca="false">SUM(AB10:AB14)</f>
        <v>1763146</v>
      </c>
      <c r="AC15" s="403" t="n">
        <f aca="false">SUM(AC10:AC14)</f>
        <v>21577253.34</v>
      </c>
      <c r="AD15" s="403" t="n">
        <f aca="false">SUM(AD10:AD14)</f>
        <v>3206165</v>
      </c>
      <c r="AE15" s="403" t="n">
        <f aca="false">SUM(AE10:AE14)</f>
        <v>1381518</v>
      </c>
      <c r="AF15" s="403" t="n">
        <f aca="false">SUM(AF10:AF14)</f>
        <v>0</v>
      </c>
      <c r="AG15" s="403" t="n">
        <f aca="false">SUM(AG10:AG14)</f>
        <v>1188554</v>
      </c>
      <c r="AH15" s="403" t="n">
        <f aca="false">SUM(AH10:AH14)</f>
        <v>5567360</v>
      </c>
      <c r="AI15" s="403" t="n">
        <f aca="false">SUM(AI10:AI14)</f>
        <v>22598353.34</v>
      </c>
      <c r="AJ15" s="403" t="n">
        <f aca="false">SUM(AJ10:AJ14)</f>
        <v>475200</v>
      </c>
      <c r="AK15" s="403" t="n">
        <f aca="false">SUM(AK10:AK14)</f>
        <v>798275</v>
      </c>
      <c r="AL15" s="403" t="n">
        <f aca="false">SUM(AL10:AL14)</f>
        <v>0</v>
      </c>
      <c r="AM15" s="403" t="n">
        <f aca="false">SUM(AM10:AM14)</f>
        <v>600938</v>
      </c>
      <c r="AN15" s="403" t="n">
        <f aca="false">SUM(AN10:AN14)</f>
        <v>0</v>
      </c>
      <c r="AO15" s="403" t="n">
        <f aca="false">SUM(AO10:AO14)</f>
        <v>20406329.34</v>
      </c>
      <c r="AP15" s="404" t="n">
        <f aca="false">SUM(AP10:AP14)</f>
        <v>0</v>
      </c>
    </row>
    <row r="16" customFormat="false" ht="18.75" hidden="false" customHeight="true" outlineLevel="0" collapsed="false">
      <c r="B16" s="381"/>
      <c r="C16" s="509" t="s">
        <v>240</v>
      </c>
      <c r="D16" s="510"/>
      <c r="E16" s="511"/>
      <c r="F16" s="443"/>
      <c r="G16" s="512" t="n">
        <f aca="false">SUM(G10:G15)/2</f>
        <v>57438454</v>
      </c>
      <c r="H16" s="512" t="n">
        <f aca="false">H15</f>
        <v>95842752.02</v>
      </c>
      <c r="I16" s="512" t="n">
        <v>91907402.02</v>
      </c>
      <c r="J16" s="513" t="n">
        <v>90889044.68</v>
      </c>
      <c r="K16" s="514" t="n">
        <v>71763179.34</v>
      </c>
      <c r="L16" s="515" t="n">
        <f aca="false">+L15</f>
        <v>0</v>
      </c>
      <c r="N16" s="417"/>
      <c r="O16" s="353"/>
      <c r="Q16" s="515" t="n">
        <f aca="false">+Q15</f>
        <v>71763179.34</v>
      </c>
      <c r="R16" s="515" t="n">
        <f aca="false">+R15</f>
        <v>49957637</v>
      </c>
      <c r="S16" s="515" t="n">
        <f aca="false">+S15</f>
        <v>2325000</v>
      </c>
      <c r="T16" s="515" t="n">
        <f aca="false">+T15</f>
        <v>2325000</v>
      </c>
      <c r="U16" s="515" t="n">
        <f aca="false">+U15</f>
        <v>9583153</v>
      </c>
      <c r="V16" s="515" t="n">
        <f aca="false">+V15</f>
        <v>7711360</v>
      </c>
      <c r="W16" s="515" t="n">
        <f aca="false">+W15</f>
        <v>6268401</v>
      </c>
      <c r="X16" s="515" t="n">
        <f aca="false">+X15</f>
        <v>4204844</v>
      </c>
      <c r="Y16" s="515" t="n">
        <f aca="false">+Y15</f>
        <v>7351831</v>
      </c>
      <c r="Z16" s="515" t="n">
        <f aca="false">+Z15</f>
        <v>24704562</v>
      </c>
      <c r="AA16" s="515" t="n">
        <f aca="false">+AA15</f>
        <v>1763146</v>
      </c>
      <c r="AB16" s="515" t="n">
        <f aca="false">+AB15</f>
        <v>1763146</v>
      </c>
      <c r="AC16" s="515" t="n">
        <f aca="false">+AC15</f>
        <v>21577253.34</v>
      </c>
      <c r="AD16" s="515" t="n">
        <f aca="false">+AD15</f>
        <v>3206165</v>
      </c>
      <c r="AE16" s="515" t="n">
        <f aca="false">+AE15</f>
        <v>1381518</v>
      </c>
      <c r="AF16" s="515" t="n">
        <f aca="false">+AF15</f>
        <v>0</v>
      </c>
      <c r="AG16" s="515" t="n">
        <f aca="false">+AG15</f>
        <v>1188554</v>
      </c>
      <c r="AH16" s="515" t="n">
        <f aca="false">+AH15</f>
        <v>5567360</v>
      </c>
      <c r="AI16" s="515" t="n">
        <f aca="false">+AI15</f>
        <v>22598353.34</v>
      </c>
      <c r="AJ16" s="515" t="n">
        <f aca="false">+AJ15</f>
        <v>475200</v>
      </c>
      <c r="AK16" s="515" t="n">
        <f aca="false">+AK15</f>
        <v>798275</v>
      </c>
      <c r="AL16" s="515" t="n">
        <f aca="false">+AL15</f>
        <v>0</v>
      </c>
      <c r="AM16" s="515" t="n">
        <f aca="false">+AM15</f>
        <v>600938</v>
      </c>
      <c r="AN16" s="515" t="n">
        <f aca="false">+AN15</f>
        <v>0</v>
      </c>
      <c r="AO16" s="515" t="n">
        <f aca="false">+AO15</f>
        <v>20406329.34</v>
      </c>
      <c r="AP16" s="515" t="n">
        <f aca="false">+AP15</f>
        <v>0</v>
      </c>
    </row>
    <row r="17" customFormat="false" ht="18.75" hidden="false" customHeight="true" outlineLevel="0" collapsed="false">
      <c r="B17" s="381"/>
      <c r="C17" s="517" t="s">
        <v>241</v>
      </c>
      <c r="D17" s="518"/>
      <c r="E17" s="519"/>
      <c r="G17" s="384"/>
      <c r="H17" s="385"/>
      <c r="I17" s="385"/>
      <c r="J17" s="386"/>
      <c r="K17" s="386" t="n">
        <v>0</v>
      </c>
      <c r="L17" s="387"/>
      <c r="N17" s="417"/>
      <c r="O17" s="353"/>
      <c r="Q17" s="378"/>
      <c r="R17" s="375"/>
      <c r="S17" s="379"/>
      <c r="T17" s="380"/>
      <c r="U17" s="380"/>
      <c r="V17" s="380"/>
      <c r="W17" s="380"/>
      <c r="X17" s="380"/>
      <c r="Y17" s="380"/>
      <c r="Z17" s="380"/>
      <c r="AA17" s="380"/>
      <c r="AB17" s="380"/>
      <c r="AC17" s="380"/>
      <c r="AD17" s="380"/>
      <c r="AE17" s="380"/>
      <c r="AF17" s="380"/>
      <c r="AG17" s="380"/>
      <c r="AH17" s="380"/>
      <c r="AI17" s="380"/>
      <c r="AJ17" s="380"/>
      <c r="AK17" s="380"/>
      <c r="AL17" s="380"/>
      <c r="AM17" s="380"/>
      <c r="AN17" s="380"/>
      <c r="AO17" s="380"/>
      <c r="AP17" s="375"/>
    </row>
    <row r="18" customFormat="false" ht="18.75" hidden="false" customHeight="true" outlineLevel="0" collapsed="false">
      <c r="B18" s="381"/>
      <c r="C18" s="444" t="s">
        <v>242</v>
      </c>
      <c r="D18" s="520"/>
      <c r="E18" s="521"/>
      <c r="G18" s="422" t="n">
        <f aca="false">-'Rés.par affaires'!J68</f>
        <v>348061.627</v>
      </c>
      <c r="H18" s="522" t="n">
        <v>0</v>
      </c>
      <c r="I18" s="385" t="n">
        <v>0</v>
      </c>
      <c r="J18" s="386" t="n">
        <v>0</v>
      </c>
      <c r="K18" s="386"/>
      <c r="L18" s="387" t="n">
        <f aca="false">-('Rés.par affaires'!AP68)*1000</f>
        <v>529139611</v>
      </c>
      <c r="N18" s="417"/>
      <c r="O18" s="353"/>
      <c r="Q18" s="388"/>
      <c r="R18" s="383" t="n">
        <v>0</v>
      </c>
      <c r="S18" s="389"/>
      <c r="T18" s="382"/>
      <c r="U18" s="382"/>
      <c r="V18" s="382"/>
      <c r="W18" s="382"/>
      <c r="X18" s="382"/>
      <c r="Y18" s="382"/>
      <c r="Z18" s="382"/>
      <c r="AA18" s="382"/>
      <c r="AB18" s="382"/>
      <c r="AC18" s="382"/>
      <c r="AD18" s="382"/>
      <c r="AE18" s="382"/>
      <c r="AF18" s="382"/>
      <c r="AG18" s="382"/>
      <c r="AH18" s="382"/>
      <c r="AI18" s="382"/>
      <c r="AJ18" s="382"/>
      <c r="AK18" s="382"/>
      <c r="AL18" s="382"/>
      <c r="AM18" s="382"/>
      <c r="AN18" s="382"/>
      <c r="AO18" s="382"/>
      <c r="AP18" s="383"/>
    </row>
    <row r="19" customFormat="false" ht="21" hidden="false" customHeight="true" outlineLevel="0" collapsed="false">
      <c r="B19" s="381"/>
      <c r="C19" s="426" t="s">
        <v>243</v>
      </c>
      <c r="D19" s="400"/>
      <c r="E19" s="401"/>
      <c r="G19" s="402" t="n">
        <f aca="false">SUM(G17:G18)</f>
        <v>348061.627</v>
      </c>
      <c r="H19" s="403" t="n">
        <f aca="false">SUM(H17:H18)</f>
        <v>0</v>
      </c>
      <c r="I19" s="403" t="n">
        <f aca="false">SUM(I17:I18)</f>
        <v>0</v>
      </c>
      <c r="J19" s="403" t="n">
        <f aca="false">SUM(J17:J18)</f>
        <v>0</v>
      </c>
      <c r="K19" s="405" t="n">
        <f aca="false">SUM(K17:K18)</f>
        <v>0</v>
      </c>
      <c r="L19" s="406" t="n">
        <f aca="false">SUM(L17:L18)</f>
        <v>529139611</v>
      </c>
      <c r="N19" s="417"/>
      <c r="O19" s="353"/>
      <c r="Q19" s="523"/>
      <c r="R19" s="524"/>
      <c r="S19" s="525"/>
      <c r="T19" s="526"/>
      <c r="U19" s="526"/>
      <c r="V19" s="526"/>
      <c r="W19" s="526"/>
      <c r="X19" s="526"/>
      <c r="Y19" s="526"/>
      <c r="Z19" s="526"/>
      <c r="AA19" s="526"/>
      <c r="AB19" s="526"/>
      <c r="AC19" s="526"/>
      <c r="AD19" s="526"/>
      <c r="AE19" s="526"/>
      <c r="AF19" s="526"/>
      <c r="AG19" s="526"/>
      <c r="AH19" s="526"/>
      <c r="AI19" s="526"/>
      <c r="AJ19" s="526"/>
      <c r="AK19" s="526"/>
      <c r="AL19" s="526"/>
      <c r="AM19" s="526"/>
      <c r="AN19" s="526"/>
      <c r="AO19" s="526"/>
      <c r="AP19" s="524"/>
    </row>
    <row r="20" customFormat="false" ht="18" hidden="false" customHeight="true" outlineLevel="0" collapsed="false">
      <c r="B20" s="381"/>
      <c r="C20" s="527" t="s">
        <v>244</v>
      </c>
      <c r="E20" s="528"/>
      <c r="G20" s="529" t="n">
        <v>0</v>
      </c>
      <c r="H20" s="530" t="n">
        <v>0</v>
      </c>
      <c r="I20" s="530"/>
      <c r="J20" s="531"/>
      <c r="K20" s="531"/>
      <c r="L20" s="532"/>
      <c r="N20" s="417"/>
      <c r="O20" s="353"/>
      <c r="Q20" s="474"/>
      <c r="R20" s="393"/>
      <c r="S20" s="395"/>
      <c r="T20" s="396"/>
      <c r="U20" s="396"/>
      <c r="V20" s="396"/>
      <c r="W20" s="396"/>
      <c r="X20" s="396"/>
      <c r="Y20" s="396"/>
      <c r="Z20" s="396"/>
      <c r="AA20" s="396"/>
      <c r="AB20" s="396"/>
      <c r="AC20" s="396"/>
      <c r="AD20" s="396"/>
      <c r="AE20" s="396"/>
      <c r="AF20" s="396"/>
      <c r="AG20" s="396"/>
      <c r="AH20" s="396"/>
      <c r="AI20" s="396"/>
      <c r="AJ20" s="396"/>
      <c r="AK20" s="396"/>
      <c r="AL20" s="396"/>
      <c r="AM20" s="396"/>
      <c r="AN20" s="396"/>
      <c r="AO20" s="396"/>
      <c r="AP20" s="393"/>
    </row>
    <row r="21" customFormat="false" ht="26.25" hidden="false" customHeight="true" outlineLevel="0" collapsed="false">
      <c r="B21" s="381"/>
      <c r="C21" s="533" t="s">
        <v>245</v>
      </c>
      <c r="D21" s="534"/>
      <c r="E21" s="535"/>
      <c r="F21" s="536"/>
      <c r="G21" s="537" t="n">
        <f aca="false">G16+G19+G20</f>
        <v>57786515.627</v>
      </c>
      <c r="H21" s="537" t="n">
        <f aca="false">H16+H19+H20</f>
        <v>95842752.02</v>
      </c>
      <c r="I21" s="537" t="n">
        <f aca="false">I16+I19+I20</f>
        <v>91907402.02</v>
      </c>
      <c r="J21" s="537" t="n">
        <f aca="false">J16+J19+J20</f>
        <v>90889044.68</v>
      </c>
      <c r="K21" s="537" t="n">
        <f aca="false">K16+K19+K20</f>
        <v>71763179.34</v>
      </c>
      <c r="L21" s="538" t="n">
        <f aca="false">L19-L16</f>
        <v>529139611</v>
      </c>
      <c r="N21" s="417"/>
      <c r="O21" s="353"/>
      <c r="Q21" s="539"/>
      <c r="R21" s="540"/>
      <c r="S21" s="541"/>
      <c r="T21" s="542"/>
      <c r="U21" s="542"/>
      <c r="V21" s="542"/>
      <c r="W21" s="542"/>
      <c r="X21" s="542"/>
      <c r="Y21" s="542"/>
      <c r="Z21" s="542"/>
      <c r="AA21" s="542"/>
      <c r="AB21" s="542"/>
      <c r="AC21" s="542"/>
      <c r="AD21" s="542"/>
      <c r="AE21" s="542"/>
      <c r="AF21" s="542"/>
      <c r="AG21" s="542"/>
      <c r="AH21" s="542"/>
      <c r="AI21" s="542"/>
      <c r="AJ21" s="542"/>
      <c r="AK21" s="542"/>
      <c r="AL21" s="542"/>
      <c r="AM21" s="542"/>
      <c r="AN21" s="542"/>
      <c r="AO21" s="542"/>
      <c r="AP21" s="540"/>
    </row>
    <row r="22" customFormat="false" ht="9.75" hidden="false" customHeight="true" outlineLevel="0" collapsed="false">
      <c r="B22" s="381"/>
      <c r="C22" s="527"/>
      <c r="E22" s="528"/>
      <c r="G22" s="543"/>
      <c r="H22" s="544"/>
      <c r="I22" s="545"/>
      <c r="J22" s="546"/>
      <c r="K22" s="546"/>
      <c r="L22" s="547"/>
      <c r="N22" s="417"/>
      <c r="O22" s="353"/>
      <c r="Q22" s="548"/>
      <c r="R22" s="549"/>
      <c r="S22" s="550"/>
      <c r="T22" s="551"/>
      <c r="U22" s="551"/>
      <c r="V22" s="551"/>
      <c r="W22" s="551"/>
      <c r="X22" s="551"/>
      <c r="Y22" s="551"/>
      <c r="Z22" s="551"/>
      <c r="AA22" s="551"/>
      <c r="AB22" s="551"/>
      <c r="AC22" s="551"/>
      <c r="AD22" s="551"/>
      <c r="AE22" s="551"/>
      <c r="AF22" s="551"/>
      <c r="AG22" s="551"/>
      <c r="AH22" s="551"/>
      <c r="AI22" s="551"/>
      <c r="AJ22" s="551"/>
      <c r="AK22" s="551"/>
      <c r="AL22" s="551"/>
      <c r="AM22" s="551"/>
      <c r="AN22" s="551"/>
      <c r="AO22" s="551"/>
      <c r="AP22" s="549"/>
    </row>
    <row r="23" customFormat="false" ht="18.75" hidden="false" customHeight="true" outlineLevel="0" collapsed="false">
      <c r="B23" s="398"/>
      <c r="C23" s="552" t="s">
        <v>246</v>
      </c>
      <c r="D23" s="553"/>
      <c r="E23" s="554"/>
      <c r="G23" s="555"/>
      <c r="H23" s="556"/>
      <c r="I23" s="556"/>
      <c r="J23" s="557"/>
      <c r="K23" s="558" t="n">
        <f aca="false">(+L21/1000)/'Situation Interne Intermédiaire'!G12</f>
        <v>0.2</v>
      </c>
      <c r="L23" s="559" t="n">
        <f aca="false">(+L21/1000)/'Situation Interne Intermédiaire'!G12</f>
        <v>0.2</v>
      </c>
      <c r="N23" s="560"/>
      <c r="O23" s="353"/>
      <c r="Q23" s="561"/>
      <c r="R23" s="562"/>
      <c r="S23" s="563"/>
      <c r="T23" s="564"/>
      <c r="U23" s="564"/>
      <c r="V23" s="564"/>
      <c r="W23" s="564"/>
      <c r="X23" s="564"/>
      <c r="Y23" s="564"/>
      <c r="Z23" s="564"/>
      <c r="AA23" s="564"/>
      <c r="AB23" s="564"/>
      <c r="AC23" s="564"/>
      <c r="AD23" s="564"/>
      <c r="AE23" s="564"/>
      <c r="AF23" s="564"/>
      <c r="AG23" s="564"/>
      <c r="AH23" s="564"/>
      <c r="AI23" s="564"/>
      <c r="AJ23" s="564"/>
      <c r="AK23" s="564"/>
      <c r="AL23" s="564"/>
      <c r="AM23" s="564"/>
      <c r="AN23" s="564"/>
      <c r="AO23" s="564"/>
      <c r="AP23" s="562"/>
    </row>
    <row r="24" customFormat="false" ht="18.75" hidden="false" customHeight="true" outlineLevel="0" collapsed="false">
      <c r="N24" s="565"/>
    </row>
    <row r="25" customFormat="false" ht="18.75" hidden="false" customHeight="true" outlineLevel="0" collapsed="false">
      <c r="N25" s="566"/>
    </row>
    <row r="26" customFormat="false" ht="18.75" hidden="false" customHeight="true" outlineLevel="0" collapsed="false">
      <c r="N26" s="567"/>
    </row>
    <row r="27" customFormat="false" ht="18.75" hidden="false" customHeight="true" outlineLevel="0" collapsed="false">
      <c r="N27" s="568"/>
      <c r="R27" s="569" t="n">
        <f aca="false">R16/Q16</f>
        <v>0.696145815437056</v>
      </c>
    </row>
    <row r="28" customFormat="false" ht="18.75" hidden="false" customHeight="true" outlineLevel="0" collapsed="false">
      <c r="N28" s="568"/>
    </row>
    <row r="29" customFormat="false" ht="18.75" hidden="false" customHeight="true" outlineLevel="0" collapsed="false">
      <c r="N29" s="570"/>
    </row>
    <row r="30" customFormat="false" ht="18.75" hidden="false" customHeight="true" outlineLevel="0" collapsed="false">
      <c r="N30" s="571"/>
    </row>
    <row r="31" customFormat="false" ht="18.75" hidden="false" customHeight="true" outlineLevel="0" collapsed="false"/>
    <row r="32" customFormat="false" ht="18.75" hidden="false" customHeight="true" outlineLevel="0" collapsed="false"/>
    <row r="33" customFormat="false" ht="18.75" hidden="false" customHeight="true" outlineLevel="0" collapsed="false"/>
    <row r="34" customFormat="false" ht="18.75" hidden="false" customHeight="true" outlineLevel="0" collapsed="false"/>
    <row r="35" customFormat="false" ht="18.75" hidden="false" customHeight="true" outlineLevel="0" collapsed="false"/>
    <row r="36" customFormat="false" ht="18.75" hidden="false" customHeight="true" outlineLevel="0" collapsed="false"/>
    <row r="37" customFormat="false" ht="18.75" hidden="false" customHeight="true" outlineLevel="0" collapsed="false"/>
    <row r="38" customFormat="false" ht="18.75" hidden="false" customHeight="true" outlineLevel="0" collapsed="false"/>
    <row r="39" customFormat="false" ht="18.75" hidden="false" customHeight="true" outlineLevel="0" collapsed="false"/>
    <row r="40" customFormat="false" ht="18.75" hidden="false" customHeight="true" outlineLevel="0" collapsed="false"/>
    <row r="48" s="322" customFormat="true" ht="18" hidden="false" customHeight="false" outlineLevel="0" collapsed="false">
      <c r="C48" s="318"/>
      <c r="D48" s="318"/>
      <c r="E48" s="318"/>
      <c r="F48" s="318"/>
      <c r="G48" s="319"/>
      <c r="H48" s="319"/>
      <c r="I48" s="318"/>
      <c r="J48" s="318"/>
      <c r="K48" s="318"/>
      <c r="L48" s="318"/>
    </row>
    <row r="49" s="322" customFormat="true" ht="18" hidden="false" customHeight="false" outlineLevel="0" collapsed="false">
      <c r="C49" s="318"/>
      <c r="D49" s="318"/>
      <c r="E49" s="318"/>
      <c r="F49" s="318"/>
      <c r="G49" s="319"/>
      <c r="H49" s="319"/>
      <c r="I49" s="318"/>
      <c r="J49" s="318"/>
      <c r="K49" s="318"/>
      <c r="L49" s="318"/>
    </row>
    <row r="50" s="322" customFormat="true" ht="18" hidden="false" customHeight="false" outlineLevel="0" collapsed="false">
      <c r="C50" s="318"/>
      <c r="D50" s="318"/>
      <c r="E50" s="318"/>
      <c r="F50" s="318"/>
      <c r="G50" s="319"/>
      <c r="H50" s="319"/>
      <c r="I50" s="318"/>
      <c r="J50" s="318"/>
      <c r="K50" s="318"/>
      <c r="L50" s="318"/>
    </row>
    <row r="51" s="322" customFormat="true" ht="18" hidden="false" customHeight="false" outlineLevel="0" collapsed="false">
      <c r="C51" s="318"/>
      <c r="D51" s="318"/>
      <c r="E51" s="318"/>
      <c r="F51" s="318"/>
      <c r="G51" s="319"/>
      <c r="H51" s="319"/>
      <c r="I51" s="318"/>
      <c r="J51" s="318"/>
      <c r="K51" s="318"/>
      <c r="L51" s="318"/>
    </row>
    <row r="52" s="322" customFormat="true" ht="18" hidden="false" customHeight="false" outlineLevel="0" collapsed="false">
      <c r="C52" s="318"/>
      <c r="D52" s="318"/>
      <c r="E52" s="318"/>
      <c r="F52" s="318"/>
      <c r="G52" s="319"/>
      <c r="H52" s="319"/>
      <c r="I52" s="318"/>
      <c r="J52" s="318"/>
      <c r="K52" s="318"/>
      <c r="L52" s="318"/>
    </row>
    <row r="53" s="322" customFormat="true" ht="18" hidden="false" customHeight="false" outlineLevel="0" collapsed="false">
      <c r="C53" s="318"/>
      <c r="D53" s="318"/>
      <c r="E53" s="318"/>
      <c r="F53" s="318"/>
      <c r="G53" s="319"/>
      <c r="H53" s="319"/>
      <c r="I53" s="318"/>
      <c r="J53" s="318"/>
      <c r="K53" s="318"/>
      <c r="L53" s="318"/>
    </row>
    <row r="54" s="322" customFormat="true" ht="18" hidden="false" customHeight="false" outlineLevel="0" collapsed="false">
      <c r="C54" s="318"/>
      <c r="D54" s="318"/>
      <c r="E54" s="318"/>
      <c r="F54" s="318"/>
      <c r="G54" s="319"/>
      <c r="H54" s="319"/>
      <c r="I54" s="318"/>
      <c r="J54" s="318"/>
      <c r="K54" s="318"/>
      <c r="L54" s="318"/>
    </row>
    <row r="55" s="322" customFormat="true" ht="18" hidden="false" customHeight="false" outlineLevel="0" collapsed="false">
      <c r="C55" s="318"/>
      <c r="D55" s="318"/>
      <c r="E55" s="318"/>
      <c r="F55" s="318"/>
      <c r="G55" s="319"/>
      <c r="H55" s="319"/>
      <c r="I55" s="318"/>
      <c r="J55" s="318"/>
      <c r="K55" s="318"/>
      <c r="L55" s="318"/>
    </row>
    <row r="56" s="322" customFormat="true" ht="18" hidden="false" customHeight="false" outlineLevel="0" collapsed="false">
      <c r="C56" s="318"/>
      <c r="D56" s="318"/>
      <c r="E56" s="318"/>
      <c r="F56" s="318"/>
      <c r="G56" s="319"/>
      <c r="H56" s="319"/>
      <c r="I56" s="318"/>
      <c r="J56" s="318"/>
      <c r="K56" s="318"/>
      <c r="L56" s="318"/>
    </row>
    <row r="57" s="322" customFormat="true" ht="18" hidden="false" customHeight="false" outlineLevel="0" collapsed="false">
      <c r="C57" s="318"/>
      <c r="D57" s="318"/>
      <c r="E57" s="318"/>
      <c r="F57" s="318"/>
      <c r="G57" s="319"/>
      <c r="H57" s="319"/>
      <c r="I57" s="318"/>
      <c r="J57" s="318"/>
      <c r="K57" s="318"/>
      <c r="L57" s="318"/>
    </row>
    <row r="58" s="322" customFormat="true" ht="18" hidden="false" customHeight="false" outlineLevel="0" collapsed="false">
      <c r="C58" s="318"/>
      <c r="D58" s="318"/>
      <c r="E58" s="318"/>
      <c r="F58" s="318"/>
      <c r="G58" s="319"/>
      <c r="H58" s="319"/>
      <c r="I58" s="318"/>
      <c r="J58" s="318"/>
      <c r="K58" s="318"/>
      <c r="L58" s="318"/>
    </row>
  </sheetData>
  <mergeCells count="52">
    <mergeCell ref="G1:L1"/>
    <mergeCell ref="G2:L2"/>
    <mergeCell ref="G3:L3"/>
    <mergeCell ref="H5:L5"/>
    <mergeCell ref="B7:B9"/>
    <mergeCell ref="C7:E9"/>
    <mergeCell ref="G7:G9"/>
    <mergeCell ref="H7:H9"/>
    <mergeCell ref="I7:I9"/>
    <mergeCell ref="J7:J9"/>
    <mergeCell ref="K7:K9"/>
    <mergeCell ref="L7:L9"/>
    <mergeCell ref="N7:N8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AI7:AJ7"/>
    <mergeCell ref="AK7:AL7"/>
    <mergeCell ref="AM7:AN7"/>
    <mergeCell ref="AO7:AP7"/>
    <mergeCell ref="Q8:Q9"/>
    <mergeCell ref="R8:R9"/>
    <mergeCell ref="S8:S9"/>
    <mergeCell ref="T8:T9"/>
    <mergeCell ref="U8:U9"/>
    <mergeCell ref="V8:V9"/>
    <mergeCell ref="W8:W9"/>
    <mergeCell ref="X8:X9"/>
    <mergeCell ref="Y8:Y9"/>
    <mergeCell ref="Z8:Z9"/>
    <mergeCell ref="AA8:AA9"/>
    <mergeCell ref="AB8:AB9"/>
    <mergeCell ref="AC8:AC9"/>
    <mergeCell ref="AD8:AD9"/>
    <mergeCell ref="AE8:AE9"/>
    <mergeCell ref="AF8:AF9"/>
    <mergeCell ref="AG8:AG9"/>
    <mergeCell ref="AH8:AH9"/>
    <mergeCell ref="AI8:AI9"/>
    <mergeCell ref="AJ8:AJ9"/>
    <mergeCell ref="AK8:AK9"/>
    <mergeCell ref="AL8:AL9"/>
    <mergeCell ref="AM8:AM9"/>
    <mergeCell ref="AN8:AN9"/>
    <mergeCell ref="AO8:AO9"/>
    <mergeCell ref="AP8:AP9"/>
  </mergeCells>
  <dataValidations count="1">
    <dataValidation allowBlank="true" errorStyle="stop" operator="between" showDropDown="false" showErrorMessage="true" showInputMessage="true" sqref="R5" type="list">
      <formula1>$S$7:$AP$7</formula1>
      <formula2>0</formula2>
    </dataValidation>
  </dataValidations>
  <printOptions headings="false" gridLines="false" gridLinesSet="true" horizontalCentered="true" verticalCentered="true"/>
  <pageMargins left="0.196527777777778" right="0.196527777777778" top="0.196527777777778" bottom="0.1965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_rels/item4.xml.rels><?xml version="1.0" encoding="UTF-8"?>
<Relationships xmlns="http://schemas.openxmlformats.org/package/2006/relationships"><Relationship Id="rId1" Type="http://schemas.openxmlformats.org/officeDocument/2006/relationships/customXmlProps" Target="itemProps4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2E4873EC526E489B1F7F4A1216C669" ma:contentTypeVersion="3" ma:contentTypeDescription="Crée un document." ma:contentTypeScope="" ma:versionID="056ab3c3d4a85cdda96077dbfbb8a735">
  <xsd:schema xmlns:xsd="http://www.w3.org/2001/XMLSchema" xmlns:xs="http://www.w3.org/2001/XMLSchema" xmlns:p="http://schemas.microsoft.com/office/2006/metadata/properties" xmlns:ns2="687f269a-3ae6-4ac5-8c9f-661ba36aca3c" targetNamespace="http://schemas.microsoft.com/office/2006/metadata/properties" ma:root="true" ma:fieldsID="72cef44b9d99bef1a3db7711592154f1" ns2:_="">
    <xsd:import namespace="687f269a-3ae6-4ac5-8c9f-661ba36ac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f269a-3ae6-4ac5-8c9f-661ba36ac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6BA83A83-6F4B-4C39-8F0B-D1C996D9826A}"/>
</file>

<file path=customXml/itemProps2.xml><?xml version="1.0" encoding="utf-8"?>
<ds:datastoreItem xmlns:ds="http://schemas.openxmlformats.org/officeDocument/2006/customXml" ds:itemID="{BD737C78-D778-4057-B9FD-23897EECCEF1}"/>
</file>

<file path=customXml/itemProps3.xml><?xml version="1.0" encoding="utf-8"?>
<ds:datastoreItem xmlns:ds="http://schemas.openxmlformats.org/officeDocument/2006/customXml" ds:itemID="{D41EEA8F-FD6D-41F8-86CA-57FDEB700F16}"/>
</file>

<file path=customXml/itemProps4.xml><?xml version="1.0" encoding="utf-8"?>
<ds:datastoreItem xmlns:ds="http://schemas.openxmlformats.org/officeDocument/2006/customXml" ds:itemID="{AE8A889B-DDB3-43F8-ACE8-2E2ECBBB216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LibreOffice/24.2.7.2$Linux_X86_64 LibreOffice_project/420$Build-2</Application>
  <AppVersion>15.0000</AppVersion>
  <Company>SOGEA MAYOTTE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1997-09-26T13:38:48Z</dcterms:created>
  <dc:creator>SOGEA</dc:creator>
  <dc:description/>
  <dc:language>fr-FR</dc:language>
  <cp:lastModifiedBy/>
  <dcterms:modified xsi:type="dcterms:W3CDTF">2025-11-05T16:04:26Z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0x010100982E4873EC526E489B1F7F4A1216C669</vt:lpwstr>
  </property>
  <property fmtid="{D5CDD505-2E9C-101B-9397-08002B2CF9AE}" pid="3" name="MediaServiceImageTags">
    <vt:lpwstr/>
  </property>
</Properties>
</file>