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DOSSIER DE TRAVAIL 2025/SDP/DECLARATIONS/01 JANVIER/"/>
    </mc:Choice>
  </mc:AlternateContent>
  <xr:revisionPtr revIDLastSave="274" documentId="8_{699A3B86-EC58-4672-8040-2E98EE7E6515}" xr6:coauthVersionLast="47" xr6:coauthVersionMax="47" xr10:uidLastSave="{6594E7E5-C63D-422E-AA83-A6A456602DBF}"/>
  <bookViews>
    <workbookView xWindow="-120" yWindow="-120" windowWidth="29040" windowHeight="15720" firstSheet="1" activeTab="2" xr2:uid="{00000000-000D-0000-FFFF-FFFF00000000}"/>
  </bookViews>
  <sheets>
    <sheet name="Feuil1" sheetId="3" state="hidden" r:id="rId1"/>
    <sheet name="JANVIER 2025" sheetId="16" r:id="rId2"/>
    <sheet name="FICHE CHARGES SALARIALE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17" l="1"/>
  <c r="R41" i="17"/>
  <c r="M41" i="17"/>
  <c r="L41" i="17"/>
  <c r="P40" i="17"/>
  <c r="Q40" i="17" s="1"/>
  <c r="K40" i="17"/>
  <c r="P39" i="17"/>
  <c r="Q39" i="17" s="1"/>
  <c r="K39" i="17"/>
  <c r="P38" i="17"/>
  <c r="Q38" i="17" s="1"/>
  <c r="N38" i="17"/>
  <c r="K38" i="17"/>
  <c r="P37" i="17"/>
  <c r="Q37" i="17" s="1"/>
  <c r="N37" i="17"/>
  <c r="K37" i="17"/>
  <c r="P36" i="17"/>
  <c r="Q36" i="17" s="1"/>
  <c r="K36" i="17"/>
  <c r="P35" i="17"/>
  <c r="Q35" i="17" s="1"/>
  <c r="K35" i="17"/>
  <c r="P34" i="17"/>
  <c r="Q34" i="17" s="1"/>
  <c r="N34" i="17"/>
  <c r="K34" i="17"/>
  <c r="P33" i="17"/>
  <c r="Q33" i="17" s="1"/>
  <c r="K33" i="17"/>
  <c r="P32" i="17"/>
  <c r="Q32" i="17" s="1"/>
  <c r="N32" i="17"/>
  <c r="K32" i="17"/>
  <c r="P31" i="17"/>
  <c r="Q31" i="17" s="1"/>
  <c r="K31" i="17"/>
  <c r="P30" i="17"/>
  <c r="Q30" i="17" s="1"/>
  <c r="K30" i="17"/>
  <c r="P29" i="17"/>
  <c r="Q29" i="17" s="1"/>
  <c r="N29" i="17"/>
  <c r="K29" i="17"/>
  <c r="P28" i="17"/>
  <c r="Q28" i="17" s="1"/>
  <c r="K28" i="17"/>
  <c r="P27" i="17"/>
  <c r="Q27" i="17" s="1"/>
  <c r="K27" i="17"/>
  <c r="P26" i="17"/>
  <c r="Q26" i="17" s="1"/>
  <c r="N26" i="17"/>
  <c r="K26" i="17"/>
  <c r="P25" i="17"/>
  <c r="Q25" i="17" s="1"/>
  <c r="N25" i="17"/>
  <c r="K25" i="17"/>
  <c r="P24" i="17"/>
  <c r="Q24" i="17" s="1"/>
  <c r="N24" i="17"/>
  <c r="K24" i="17"/>
  <c r="P23" i="17"/>
  <c r="Q23" i="17" s="1"/>
  <c r="N23" i="17"/>
  <c r="K23" i="17"/>
  <c r="P22" i="17"/>
  <c r="Q22" i="17" s="1"/>
  <c r="K22" i="17"/>
  <c r="P21" i="17"/>
  <c r="Q21" i="17" s="1"/>
  <c r="K21" i="17"/>
  <c r="P20" i="17"/>
  <c r="Q20" i="17" s="1"/>
  <c r="K20" i="17"/>
  <c r="P19" i="17"/>
  <c r="Q19" i="17" s="1"/>
  <c r="N19" i="17"/>
  <c r="K19" i="17"/>
  <c r="P18" i="17"/>
  <c r="Q18" i="17" s="1"/>
  <c r="K18" i="17"/>
  <c r="P17" i="17"/>
  <c r="Q17" i="17" s="1"/>
  <c r="K17" i="17"/>
  <c r="P16" i="17"/>
  <c r="Q16" i="17" s="1"/>
  <c r="N16" i="17"/>
  <c r="K16" i="17"/>
  <c r="P15" i="17"/>
  <c r="Q15" i="17" s="1"/>
  <c r="N15" i="17"/>
  <c r="K15" i="17"/>
  <c r="P14" i="17"/>
  <c r="Q14" i="17" s="1"/>
  <c r="K14" i="17"/>
  <c r="P13" i="17"/>
  <c r="Q13" i="17" s="1"/>
  <c r="N13" i="17"/>
  <c r="K13" i="17"/>
  <c r="P12" i="17"/>
  <c r="Q12" i="17" s="1"/>
  <c r="N12" i="17"/>
  <c r="K12" i="17"/>
  <c r="P11" i="17"/>
  <c r="Q11" i="17" s="1"/>
  <c r="N11" i="17"/>
  <c r="K11" i="17"/>
  <c r="P10" i="17"/>
  <c r="Q10" i="17" s="1"/>
  <c r="N10" i="17"/>
  <c r="K10" i="17"/>
  <c r="P9" i="17"/>
  <c r="Q9" i="17" s="1"/>
  <c r="N9" i="17"/>
  <c r="K9" i="17"/>
  <c r="P8" i="17"/>
  <c r="Q8" i="17" s="1"/>
  <c r="N8" i="17"/>
  <c r="K8" i="17"/>
  <c r="P7" i="17"/>
  <c r="Q7" i="17" s="1"/>
  <c r="N7" i="17"/>
  <c r="K7" i="17"/>
  <c r="P6" i="17"/>
  <c r="P41" i="17" s="1"/>
  <c r="N6" i="17"/>
  <c r="K6" i="17"/>
  <c r="N41" i="17" l="1"/>
  <c r="Q6" i="17"/>
  <c r="Q41" i="17" s="1"/>
</calcChain>
</file>

<file path=xl/sharedStrings.xml><?xml version="1.0" encoding="utf-8"?>
<sst xmlns="http://schemas.openxmlformats.org/spreadsheetml/2006/main" count="241" uniqueCount="97">
  <si>
    <t>PERIODE</t>
  </si>
  <si>
    <t>FICHIER CNSS</t>
  </si>
  <si>
    <t>N°</t>
  </si>
  <si>
    <t>NOM ET PRENOMS</t>
  </si>
  <si>
    <t>QUALIFICATIONS</t>
  </si>
  <si>
    <t>DATE D'EMBAUCHAGE</t>
  </si>
  <si>
    <t>NUMERO IFU</t>
  </si>
  <si>
    <t>REMUNERATION BRUTE</t>
  </si>
  <si>
    <t>REMUNERATION NETTE</t>
  </si>
  <si>
    <t>DANVI MANBEROU WILFRID</t>
  </si>
  <si>
    <t>INGENIEUR PROJETS</t>
  </si>
  <si>
    <t>0202296757141</t>
  </si>
  <si>
    <t>OUENSOU ODETTE</t>
  </si>
  <si>
    <t>CONTROLEUR DE GESTION</t>
  </si>
  <si>
    <t>0202290767310</t>
  </si>
  <si>
    <t>HOUEDAN MIREILLE JESUGNON</t>
  </si>
  <si>
    <t>JURISTE</t>
  </si>
  <si>
    <t>0202295384038</t>
  </si>
  <si>
    <t>HOUNTONDJI IGOR VIYANFODE</t>
  </si>
  <si>
    <t>ASSISTANT DE DIRECTION</t>
  </si>
  <si>
    <t>BOCLI EDITH</t>
  </si>
  <si>
    <t>SECRETAIRE</t>
  </si>
  <si>
    <t>0202232021743</t>
  </si>
  <si>
    <t>DAGBA SEGBEGNON CIANO</t>
  </si>
  <si>
    <t>Chauffeur</t>
  </si>
  <si>
    <t>0202274883547</t>
  </si>
  <si>
    <t>ABISSI AREL</t>
  </si>
  <si>
    <t>0201910890121</t>
  </si>
  <si>
    <t xml:space="preserve">BESSAN COMLAN </t>
  </si>
  <si>
    <t>0202012172840</t>
  </si>
  <si>
    <t>ADILEKON MINVOGNONHOU A PEDRA</t>
  </si>
  <si>
    <t>ADOSSOU CADJE JEANNOT</t>
  </si>
  <si>
    <t>AKPO TINIKOWA HOSPICE</t>
  </si>
  <si>
    <t>AKPOLI KISITO JO BLECK MIDEDJI</t>
  </si>
  <si>
    <t>AYI YAO VICTOR</t>
  </si>
  <si>
    <t>AZONDEKON MIREILLE CHANTAL</t>
  </si>
  <si>
    <t>DA MATHA ARNAUD EULOGE</t>
  </si>
  <si>
    <t>DANDJINOU ADECHINA BOLADJI FRANCITE</t>
  </si>
  <si>
    <t>DATCHE GEORGES</t>
  </si>
  <si>
    <t>DEGILA KOFFI GBETOHO EDMOND</t>
  </si>
  <si>
    <t>DJIWA ESSOZIMNA</t>
  </si>
  <si>
    <t>DOHO MATHIEU</t>
  </si>
  <si>
    <t>KPEHOUNTON BERTSY AUGUSTIN</t>
  </si>
  <si>
    <t>MARQUES LIONEL FREDDY MAEL</t>
  </si>
  <si>
    <t>MAYODE BERNADIN MAKPONDEHOU NONVIGNON</t>
  </si>
  <si>
    <t>PARAISO NOUROU D S BONAVETURE</t>
  </si>
  <si>
    <t>SAVI KEVIN AKPEDJE</t>
  </si>
  <si>
    <t>TAKO HOUENOUMABOU CHARBEL</t>
  </si>
  <si>
    <t>TCHATCHARA BOUKARI</t>
  </si>
  <si>
    <t>TOVIHO ALFRED</t>
  </si>
  <si>
    <t>AMOUSSOUGA CORNEILLE</t>
  </si>
  <si>
    <t>ANAMA Clarisse</t>
  </si>
  <si>
    <t>FOSSOU CHRISTIAN</t>
  </si>
  <si>
    <t>HOLONOU Hyacinthe</t>
  </si>
  <si>
    <t>SODOFIO Nestor</t>
  </si>
  <si>
    <t>Agent d'entretien</t>
  </si>
  <si>
    <t>Cuisinier</t>
  </si>
  <si>
    <t>Agent de liaison</t>
  </si>
  <si>
    <t>Chargée d'études</t>
  </si>
  <si>
    <t>0202011351221</t>
  </si>
  <si>
    <t>0201710050980</t>
  </si>
  <si>
    <t>0202388176218</t>
  </si>
  <si>
    <t>0201910983583</t>
  </si>
  <si>
    <t>0202112794945</t>
  </si>
  <si>
    <t>0202294332079</t>
  </si>
  <si>
    <t>0202386475067</t>
  </si>
  <si>
    <t>0202216358830</t>
  </si>
  <si>
    <t>0202374260497</t>
  </si>
  <si>
    <t>0202112642450</t>
  </si>
  <si>
    <t>0202328351723</t>
  </si>
  <si>
    <t>0202374264150</t>
  </si>
  <si>
    <t>0202112816085</t>
  </si>
  <si>
    <t>0202481591057</t>
  </si>
  <si>
    <t>0202442259018</t>
  </si>
  <si>
    <t>0202295166146</t>
  </si>
  <si>
    <t>0202317632885</t>
  </si>
  <si>
    <t>0202327730356</t>
  </si>
  <si>
    <t>0202112863966</t>
  </si>
  <si>
    <t>0202397829658</t>
  </si>
  <si>
    <t>0202331075467</t>
  </si>
  <si>
    <t>0202256081706</t>
  </si>
  <si>
    <t>OLODO OGO LOUISETTE VERRA</t>
  </si>
  <si>
    <t>DJEGUI</t>
  </si>
  <si>
    <t>CHANTIERS</t>
  </si>
  <si>
    <t>LOGEMENT</t>
  </si>
  <si>
    <t>SALAIRE DE BASE</t>
  </si>
  <si>
    <t>ITS</t>
  </si>
  <si>
    <t>VPS</t>
  </si>
  <si>
    <t>CNSS</t>
  </si>
  <si>
    <t>OLODO VERRA</t>
  </si>
  <si>
    <t>DJEGUI LUC HERMION MAFOYA</t>
  </si>
  <si>
    <t>Total</t>
  </si>
  <si>
    <t>CNSS/PART PATRONNALE</t>
  </si>
  <si>
    <t>Exoneration VPS</t>
  </si>
  <si>
    <t>CNSS/  OUVRIERE</t>
  </si>
  <si>
    <t>OBSERVATIONS</t>
  </si>
  <si>
    <t>DEPLACE 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</si>
</sst>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26"/>
      <color rgb="FFC00000"/>
      <name val="Calibri Light"/>
      <family val="2"/>
      <scheme val="major"/>
    </font>
    <font>
      <b/>
      <sz val="16"/>
      <color rgb="FFC00000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2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4" fontId="6" fillId="2" borderId="5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2" fillId="2" borderId="1" xfId="1" quotePrefix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left" vertical="center" wrapText="1"/>
    </xf>
    <xf numFmtId="14" fontId="6" fillId="2" borderId="1" xfId="1" quotePrefix="1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64" fontId="6" fillId="2" borderId="5" xfId="1" applyNumberFormat="1" applyFont="1" applyFill="1" applyBorder="1" applyAlignment="1">
      <alignment horizontal="left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14" fontId="6" fillId="2" borderId="5" xfId="1" quotePrefix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left" vertical="center" wrapText="1"/>
    </xf>
    <xf numFmtId="14" fontId="2" fillId="2" borderId="3" xfId="1" quotePrefix="1" applyNumberFormat="1" applyFont="1" applyFill="1" applyBorder="1" applyAlignment="1">
      <alignment horizontal="center" vertical="center" wrapText="1"/>
    </xf>
    <xf numFmtId="14" fontId="7" fillId="2" borderId="5" xfId="1" applyNumberFormat="1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left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14" fontId="7" fillId="2" borderId="5" xfId="1" quotePrefix="1" applyNumberFormat="1" applyFont="1" applyFill="1" applyBorder="1" applyAlignment="1">
      <alignment horizontal="center" vertical="center" wrapText="1"/>
    </xf>
    <xf numFmtId="14" fontId="2" fillId="2" borderId="5" xfId="1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left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" fontId="2" fillId="2" borderId="3" xfId="1" quotePrefix="1" applyNumberFormat="1" applyFont="1" applyFill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14" fontId="2" fillId="2" borderId="9" xfId="1" quotePrefix="1" applyNumberFormat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14" fontId="8" fillId="0" borderId="1" xfId="1" quotePrefix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left" vertical="center" wrapText="1"/>
    </xf>
    <xf numFmtId="165" fontId="9" fillId="2" borderId="0" xfId="1" applyNumberFormat="1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center" vertical="center" wrapText="1"/>
    </xf>
    <xf numFmtId="14" fontId="8" fillId="2" borderId="1" xfId="1" quotePrefix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7" xfId="1" applyNumberFormat="1" applyFont="1" applyFill="1" applyBorder="1" applyAlignment="1">
      <alignment horizontal="center" vertical="center" wrapText="1"/>
    </xf>
    <xf numFmtId="164" fontId="2" fillId="0" borderId="0" xfId="1" applyNumberFormat="1" applyFont="1"/>
    <xf numFmtId="14" fontId="2" fillId="2" borderId="5" xfId="1" quotePrefix="1" applyNumberFormat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/>
    <xf numFmtId="164" fontId="2" fillId="0" borderId="0" xfId="0" applyNumberFormat="1" applyFont="1"/>
    <xf numFmtId="164" fontId="2" fillId="2" borderId="0" xfId="1" applyNumberFormat="1" applyFont="1" applyFill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4" fillId="0" borderId="0" xfId="1" applyNumberFormat="1" applyFont="1"/>
    <xf numFmtId="164" fontId="12" fillId="3" borderId="3" xfId="1" applyNumberFormat="1" applyFont="1" applyFill="1" applyBorder="1" applyAlignment="1">
      <alignment horizontal="center" vertical="center" wrapText="1"/>
    </xf>
    <xf numFmtId="14" fontId="12" fillId="3" borderId="3" xfId="1" applyNumberFormat="1" applyFont="1" applyFill="1" applyBorder="1" applyAlignment="1">
      <alignment horizontal="center" vertical="center" wrapText="1"/>
    </xf>
    <xf numFmtId="164" fontId="12" fillId="3" borderId="4" xfId="1" applyNumberFormat="1" applyFont="1" applyFill="1" applyBorder="1" applyAlignment="1">
      <alignment horizontal="center" vertical="center" wrapText="1"/>
    </xf>
    <xf numFmtId="164" fontId="12" fillId="3" borderId="1" xfId="1" applyNumberFormat="1" applyFont="1" applyFill="1" applyBorder="1" applyAlignment="1">
      <alignment horizontal="center" vertical="center"/>
    </xf>
    <xf numFmtId="164" fontId="13" fillId="3" borderId="1" xfId="1" applyNumberFormat="1" applyFont="1" applyFill="1" applyBorder="1" applyAlignment="1">
      <alignment horizontal="center" vertical="center"/>
    </xf>
    <xf numFmtId="164" fontId="12" fillId="3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4" fontId="11" fillId="4" borderId="1" xfId="1" applyNumberFormat="1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5" borderId="1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horizontal="center" vertical="center" wrapText="1"/>
    </xf>
    <xf numFmtId="165" fontId="10" fillId="0" borderId="0" xfId="1" applyNumberFormat="1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[$-40C]mmm\-yy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3" displayName="Tableau3" ref="B2:B15" headerRowDxfId="48" dataDxfId="46" totalsRowDxfId="45" headerRowBorderDxfId="47">
  <autoFilter ref="B2:B15" xr:uid="{00000000-0009-0000-0100-000001000000}"/>
  <tableColumns count="1">
    <tableColumn id="1" xr3:uid="{00000000-0010-0000-0000-000001000000}" name="PERIODE" totalsRowFunction="count" dataDxfId="44" totalsRowDxfId="43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4F171EF-D4F4-417E-9BA9-B33F904F6BD4}" name="Tableau245657348910" displayName="Tableau245657348910" ref="B5:H40" headerRowDxfId="42" dataDxfId="40" headerRowBorderDxfId="41" tableBorderDxfId="39" totalsRowBorderDxfId="38" headerRowCellStyle="Milliers" dataCellStyle="Milliers">
  <autoFilter ref="B5:H40" xr:uid="{1FB4317D-7AA5-4B8B-849C-D3C9103B0AC3}"/>
  <tableColumns count="7">
    <tableColumn id="1" xr3:uid="{9A926F12-B3FC-42A5-B43D-31B5FC2509E2}" name="N°" totalsRowLabel="Total" dataDxfId="37" totalsRowDxfId="36" dataCellStyle="Milliers"/>
    <tableColumn id="2" xr3:uid="{E171F0C8-AB50-4E52-80DA-E224307B53C0}" name="NOM ET PRENOMS" dataDxfId="35" totalsRowDxfId="34" dataCellStyle="Milliers"/>
    <tableColumn id="3" xr3:uid="{64E6188C-6B59-4AA1-A1C9-49A886A178AD}" name="QUALIFICATIONS" dataDxfId="33" totalsRowDxfId="32" dataCellStyle="Milliers"/>
    <tableColumn id="7" xr3:uid="{271B6844-FAFE-40B1-9DF2-08BA94EE7907}" name="DATE D'EMBAUCHAGE" dataDxfId="31" totalsRowDxfId="30" dataCellStyle="Milliers"/>
    <tableColumn id="4" xr3:uid="{6471429F-AF30-4851-937F-96D820C1150D}" name="NUMERO IFU" dataDxfId="29" totalsRowDxfId="28" dataCellStyle="Milliers"/>
    <tableColumn id="5" xr3:uid="{B6286B41-99AB-466B-BE95-7E2E77268D4F}" name="REMUNERATION BRUTE" dataDxfId="27" totalsRowDxfId="26" dataCellStyle="Milliers"/>
    <tableColumn id="6" xr3:uid="{C895C13F-F926-4993-84AA-D778183B426A}" name="REMUNERATION NETTE" totalsRowFunction="sum" dataDxfId="25" totalsRowDxfId="24" dataCellStyle="Milliers">
      <calculatedColumnFormula>+Tableau245657348910[[#This Row],[REMUNERATION BRUTE]]*1%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5312CA-0F8B-4810-8B22-080F632DFC15}" name="Tableau2456573483" displayName="Tableau2456573483" ref="B5:L41" totalsRowCount="1" headerRowDxfId="23" dataDxfId="21" headerRowBorderDxfId="22" tableBorderDxfId="20" totalsRowBorderDxfId="19" headerRowCellStyle="Milliers" dataCellStyle="Milliers">
  <autoFilter ref="B5:L40" xr:uid="{3AF3225A-583B-46BF-AA42-991EA4C68288}"/>
  <tableColumns count="11">
    <tableColumn id="1" xr3:uid="{CA2F9B21-B891-4E13-ADF5-ABD43054DFB7}" name="N°" totalsRowLabel="Total" dataDxfId="18" totalsRowDxfId="17" dataCellStyle="Milliers"/>
    <tableColumn id="2" xr3:uid="{AB46C9A0-6F1D-4912-AEEA-4C498A52057A}" name="NOM ET PRENOMS" dataDxfId="16" totalsRowDxfId="15" dataCellStyle="Milliers"/>
    <tableColumn id="3" xr3:uid="{E90FB6C6-00AC-4A0B-B1DD-81EFE3A39E0F}" name="QUALIFICATIONS" dataDxfId="14" totalsRowDxfId="13" dataCellStyle="Milliers"/>
    <tableColumn id="7" xr3:uid="{FA18F97B-2D21-4300-8E66-F979B0DDD8ED}" name="DATE D'EMBAUCHAGE" dataDxfId="12" totalsRowDxfId="11" dataCellStyle="Milliers"/>
    <tableColumn id="4" xr3:uid="{707BF6D8-FD11-48F7-9158-FB407D2ACE8A}" name="NUMERO IFU" dataDxfId="10" totalsRowDxfId="9" dataCellStyle="Milliers"/>
    <tableColumn id="5" xr3:uid="{7D1A3C52-C29E-4E79-AB11-3FBC048E96F5}" name="REMUNERATION BRUTE" dataDxfId="8" totalsRowDxfId="7" dataCellStyle="Milliers"/>
    <tableColumn id="11" xr3:uid="{E5763E74-D74E-4028-B39C-DC90D257AC53}" name="CHANTIERS" totalsRowDxfId="6"/>
    <tableColumn id="9" xr3:uid="{89E98A35-3658-4C0A-84DD-7B646B799C6A}" name="DEPLACE MENT" totalsRowDxfId="5"/>
    <tableColumn id="8" xr3:uid="{7FA11CA1-FB44-412B-982E-8E51AAA114C9}" name="LOGEMENT" totalsRowDxfId="4"/>
    <tableColumn id="10" xr3:uid="{0BF9979D-C243-45FF-A0E5-EE57A40F346F}" name="SALAIRE DE BASE" dataDxfId="3" totalsRowDxfId="2">
      <calculatedColumnFormula>+Tableau2456573483[[#This Row],[REMUNERATION BRUTE]]-Tableau2456573483[[#This Row],[CHANTIERS]]-Tableau2456573483[[#This Row],[DEPLACE MENT]]-Tableau2456573483[[#This Row],[LOGEMENT]]</calculatedColumnFormula>
    </tableColumn>
    <tableColumn id="6" xr3:uid="{43B21A1F-530A-4C45-8AE5-E7CA776FDB44}" name="REMUNERATION NETTE" totalsRowFunction="sum" dataDxfId="1" totalsRowDxfId="0" dataCellStyle="Milliers">
      <calculatedColumnFormula>+Tableau2456573483[[#This Row],[REMUNERATION BRUTE]]*1%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5"/>
  <sheetViews>
    <sheetView workbookViewId="0">
      <selection activeCell="E11" sqref="E11"/>
    </sheetView>
  </sheetViews>
  <sheetFormatPr baseColWidth="10" defaultRowHeight="15" x14ac:dyDescent="0.25"/>
  <sheetData>
    <row r="2" spans="2:2" x14ac:dyDescent="0.25">
      <c r="B2" s="4" t="s">
        <v>0</v>
      </c>
    </row>
    <row r="3" spans="2:2" x14ac:dyDescent="0.25">
      <c r="B3" s="5">
        <v>45261</v>
      </c>
    </row>
    <row r="4" spans="2:2" x14ac:dyDescent="0.25">
      <c r="B4" s="6">
        <v>45292</v>
      </c>
    </row>
    <row r="5" spans="2:2" x14ac:dyDescent="0.25">
      <c r="B5" s="6">
        <v>45323</v>
      </c>
    </row>
    <row r="6" spans="2:2" x14ac:dyDescent="0.25">
      <c r="B6" s="6">
        <v>45352</v>
      </c>
    </row>
    <row r="7" spans="2:2" x14ac:dyDescent="0.25">
      <c r="B7" s="6">
        <v>45383</v>
      </c>
    </row>
    <row r="8" spans="2:2" x14ac:dyDescent="0.25">
      <c r="B8" s="6">
        <v>45413</v>
      </c>
    </row>
    <row r="9" spans="2:2" x14ac:dyDescent="0.25">
      <c r="B9" s="6">
        <v>45444</v>
      </c>
    </row>
    <row r="10" spans="2:2" x14ac:dyDescent="0.25">
      <c r="B10" s="6">
        <v>45474</v>
      </c>
    </row>
    <row r="11" spans="2:2" x14ac:dyDescent="0.25">
      <c r="B11" s="6">
        <v>45505</v>
      </c>
    </row>
    <row r="12" spans="2:2" x14ac:dyDescent="0.25">
      <c r="B12" s="6">
        <v>45536</v>
      </c>
    </row>
    <row r="13" spans="2:2" x14ac:dyDescent="0.25">
      <c r="B13" s="6">
        <v>45566</v>
      </c>
    </row>
    <row r="14" spans="2:2" x14ac:dyDescent="0.25">
      <c r="B14" s="6">
        <v>45597</v>
      </c>
    </row>
    <row r="15" spans="2:2" x14ac:dyDescent="0.25">
      <c r="B15" s="6">
        <v>45627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8313-E80A-47BA-9A83-9722D1903DBA}">
  <dimension ref="B1:H40"/>
  <sheetViews>
    <sheetView showGridLines="0" topLeftCell="A25" workbookViewId="0">
      <selection activeCell="E42" sqref="E42"/>
    </sheetView>
  </sheetViews>
  <sheetFormatPr baseColWidth="10" defaultColWidth="9.140625" defaultRowHeight="19.5" customHeight="1" x14ac:dyDescent="0.25"/>
  <cols>
    <col min="1" max="1" width="2.7109375" style="1" customWidth="1"/>
    <col min="2" max="2" width="7" style="2" customWidth="1"/>
    <col min="3" max="3" width="34.42578125" style="2" customWidth="1"/>
    <col min="4" max="4" width="19.85546875" style="2" customWidth="1"/>
    <col min="5" max="5" width="19.140625" style="2" customWidth="1"/>
    <col min="6" max="6" width="18.28515625" style="3" customWidth="1"/>
    <col min="7" max="7" width="15.85546875" style="2" customWidth="1"/>
    <col min="8" max="8" width="15.5703125" style="2" customWidth="1"/>
    <col min="9" max="9" width="3.85546875" style="1" customWidth="1"/>
    <col min="10" max="16384" width="9.140625" style="1"/>
  </cols>
  <sheetData>
    <row r="1" spans="2:8" ht="15" x14ac:dyDescent="0.25"/>
    <row r="2" spans="2:8" ht="34.5" customHeight="1" x14ac:dyDescent="0.25">
      <c r="B2" s="85" t="s">
        <v>1</v>
      </c>
      <c r="C2" s="85"/>
      <c r="D2" s="85"/>
      <c r="E2" s="85"/>
      <c r="F2" s="85"/>
      <c r="G2" s="85"/>
      <c r="H2" s="85"/>
    </row>
    <row r="3" spans="2:8" ht="30.75" customHeight="1" x14ac:dyDescent="0.25">
      <c r="B3" s="44"/>
      <c r="C3" s="52">
        <v>45658</v>
      </c>
      <c r="D3" s="44"/>
      <c r="E3" s="44"/>
      <c r="F3" s="44"/>
      <c r="G3" s="44"/>
      <c r="H3" s="44"/>
    </row>
    <row r="4" spans="2:8" ht="15" x14ac:dyDescent="0.25"/>
    <row r="5" spans="2:8" ht="45" customHeight="1" x14ac:dyDescent="0.25">
      <c r="B5" s="7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8" t="s">
        <v>7</v>
      </c>
      <c r="H5" s="10" t="s">
        <v>8</v>
      </c>
    </row>
    <row r="6" spans="2:8" s="22" customFormat="1" ht="21" customHeight="1" x14ac:dyDescent="0.25">
      <c r="B6" s="27">
        <v>1</v>
      </c>
      <c r="C6" s="30" t="s">
        <v>23</v>
      </c>
      <c r="D6" s="13" t="s">
        <v>24</v>
      </c>
      <c r="E6" s="28">
        <v>45170</v>
      </c>
      <c r="F6" s="31" t="s">
        <v>25</v>
      </c>
      <c r="G6" s="13">
        <v>167583</v>
      </c>
      <c r="H6" s="29">
        <v>150000</v>
      </c>
    </row>
    <row r="7" spans="2:8" s="22" customFormat="1" ht="16.5" customHeight="1" x14ac:dyDescent="0.25">
      <c r="B7" s="27">
        <v>2</v>
      </c>
      <c r="C7" s="23" t="s">
        <v>12</v>
      </c>
      <c r="D7" s="24" t="s">
        <v>13</v>
      </c>
      <c r="E7" s="15">
        <v>45416</v>
      </c>
      <c r="F7" s="25" t="s">
        <v>14</v>
      </c>
      <c r="G7" s="24">
        <v>421670</v>
      </c>
      <c r="H7" s="26">
        <v>350000</v>
      </c>
    </row>
    <row r="8" spans="2:8" s="22" customFormat="1" ht="21" customHeight="1" x14ac:dyDescent="0.25">
      <c r="B8" s="27">
        <v>3</v>
      </c>
      <c r="C8" s="19" t="s">
        <v>18</v>
      </c>
      <c r="D8" s="14" t="s">
        <v>19</v>
      </c>
      <c r="E8" s="16">
        <v>45416</v>
      </c>
      <c r="F8" s="21">
        <v>1201500185908</v>
      </c>
      <c r="G8" s="14">
        <v>389429</v>
      </c>
      <c r="H8" s="43">
        <v>325000</v>
      </c>
    </row>
    <row r="9" spans="2:8" s="22" customFormat="1" ht="21" customHeight="1" x14ac:dyDescent="0.25">
      <c r="B9" s="27">
        <v>4</v>
      </c>
      <c r="C9" s="19" t="s">
        <v>20</v>
      </c>
      <c r="D9" s="14" t="s">
        <v>21</v>
      </c>
      <c r="E9" s="16">
        <v>45416</v>
      </c>
      <c r="F9" s="20" t="s">
        <v>22</v>
      </c>
      <c r="G9" s="14">
        <v>279575</v>
      </c>
      <c r="H9" s="43">
        <v>240000</v>
      </c>
    </row>
    <row r="10" spans="2:8" ht="19.5" customHeight="1" x14ac:dyDescent="0.25">
      <c r="B10" s="27">
        <v>5</v>
      </c>
      <c r="C10" s="19" t="s">
        <v>15</v>
      </c>
      <c r="D10" s="14" t="s">
        <v>16</v>
      </c>
      <c r="E10" s="16">
        <v>45422</v>
      </c>
      <c r="F10" s="20" t="s">
        <v>17</v>
      </c>
      <c r="G10" s="14">
        <v>376494</v>
      </c>
      <c r="H10" s="43">
        <v>315000</v>
      </c>
    </row>
    <row r="11" spans="2:8" ht="19.5" customHeight="1" x14ac:dyDescent="0.25">
      <c r="B11" s="27">
        <v>6</v>
      </c>
      <c r="C11" s="18" t="s">
        <v>9</v>
      </c>
      <c r="D11" s="11" t="s">
        <v>10</v>
      </c>
      <c r="E11" s="12">
        <v>45425</v>
      </c>
      <c r="F11" s="17" t="s">
        <v>11</v>
      </c>
      <c r="G11" s="13">
        <v>559336</v>
      </c>
      <c r="H11" s="41">
        <v>450000</v>
      </c>
    </row>
    <row r="12" spans="2:8" ht="19.5" customHeight="1" x14ac:dyDescent="0.25">
      <c r="B12" s="27">
        <v>7</v>
      </c>
      <c r="C12" s="33" t="s">
        <v>26</v>
      </c>
      <c r="D12" s="34" t="s">
        <v>10</v>
      </c>
      <c r="E12" s="32">
        <v>45445</v>
      </c>
      <c r="F12" s="35" t="s">
        <v>27</v>
      </c>
      <c r="G12" s="13">
        <v>559336</v>
      </c>
      <c r="H12" s="41">
        <v>450000</v>
      </c>
    </row>
    <row r="13" spans="2:8" s="22" customFormat="1" ht="19.5" customHeight="1" x14ac:dyDescent="0.25">
      <c r="B13" s="27">
        <v>8</v>
      </c>
      <c r="C13" s="33" t="s">
        <v>28</v>
      </c>
      <c r="D13" s="34" t="s">
        <v>24</v>
      </c>
      <c r="E13" s="32">
        <v>45481</v>
      </c>
      <c r="F13" s="35" t="s">
        <v>29</v>
      </c>
      <c r="G13" s="34">
        <v>167583</v>
      </c>
      <c r="H13" s="37">
        <v>150000</v>
      </c>
    </row>
    <row r="14" spans="2:8" s="22" customFormat="1" ht="19.5" customHeight="1" x14ac:dyDescent="0.25">
      <c r="B14" s="27">
        <v>9</v>
      </c>
      <c r="C14" s="38" t="s">
        <v>30</v>
      </c>
      <c r="D14" s="39" t="s">
        <v>55</v>
      </c>
      <c r="E14" s="36">
        <v>45566</v>
      </c>
      <c r="F14" s="17" t="s">
        <v>78</v>
      </c>
      <c r="G14" s="39">
        <v>74066</v>
      </c>
      <c r="H14" s="40">
        <v>69999.623999999996</v>
      </c>
    </row>
    <row r="15" spans="2:8" s="22" customFormat="1" ht="19.5" customHeight="1" x14ac:dyDescent="0.25">
      <c r="B15" s="27">
        <v>10</v>
      </c>
      <c r="C15" s="18" t="s">
        <v>31</v>
      </c>
      <c r="D15" s="34" t="s">
        <v>24</v>
      </c>
      <c r="E15" s="36">
        <v>45566</v>
      </c>
      <c r="F15" s="31" t="s">
        <v>67</v>
      </c>
      <c r="G15" s="11">
        <v>127697</v>
      </c>
      <c r="H15" s="41">
        <v>116399.908</v>
      </c>
    </row>
    <row r="16" spans="2:8" s="22" customFormat="1" ht="19.5" customHeight="1" x14ac:dyDescent="0.25">
      <c r="B16" s="27">
        <v>11</v>
      </c>
      <c r="C16" s="18" t="s">
        <v>50</v>
      </c>
      <c r="D16" s="34" t="s">
        <v>24</v>
      </c>
      <c r="E16" s="36">
        <v>45566</v>
      </c>
      <c r="F16" s="31" t="s">
        <v>65</v>
      </c>
      <c r="G16" s="11">
        <v>127697</v>
      </c>
      <c r="H16" s="41">
        <v>116399.908</v>
      </c>
    </row>
    <row r="17" spans="2:8" s="22" customFormat="1" ht="19.5" customHeight="1" x14ac:dyDescent="0.25">
      <c r="B17" s="27">
        <v>12</v>
      </c>
      <c r="C17" s="18" t="s">
        <v>51</v>
      </c>
      <c r="D17" s="39" t="s">
        <v>55</v>
      </c>
      <c r="E17" s="36">
        <v>45566</v>
      </c>
      <c r="F17" s="31" t="s">
        <v>70</v>
      </c>
      <c r="G17" s="11">
        <v>53942</v>
      </c>
      <c r="H17" s="41">
        <v>52000.088000000003</v>
      </c>
    </row>
    <row r="18" spans="2:8" s="22" customFormat="1" ht="19.5" customHeight="1" x14ac:dyDescent="0.25">
      <c r="B18" s="27">
        <v>13</v>
      </c>
      <c r="C18" s="18" t="s">
        <v>34</v>
      </c>
      <c r="D18" s="34" t="s">
        <v>24</v>
      </c>
      <c r="E18" s="36">
        <v>45566</v>
      </c>
      <c r="F18" s="31" t="s">
        <v>75</v>
      </c>
      <c r="G18" s="11">
        <v>139004</v>
      </c>
      <c r="H18" s="41">
        <v>126099.856</v>
      </c>
    </row>
    <row r="19" spans="2:8" s="22" customFormat="1" ht="19.5" customHeight="1" x14ac:dyDescent="0.25">
      <c r="B19" s="27">
        <v>14</v>
      </c>
      <c r="C19" s="18" t="s">
        <v>35</v>
      </c>
      <c r="D19" s="11" t="s">
        <v>58</v>
      </c>
      <c r="E19" s="36">
        <v>45566</v>
      </c>
      <c r="F19" s="31" t="s">
        <v>59</v>
      </c>
      <c r="G19" s="11">
        <v>612137</v>
      </c>
      <c r="H19" s="41">
        <v>485000.06799999997</v>
      </c>
    </row>
    <row r="20" spans="2:8" s="22" customFormat="1" ht="19.5" customHeight="1" x14ac:dyDescent="0.25">
      <c r="B20" s="27">
        <v>15</v>
      </c>
      <c r="C20" s="18" t="s">
        <v>36</v>
      </c>
      <c r="D20" s="34" t="s">
        <v>24</v>
      </c>
      <c r="E20" s="36">
        <v>45566</v>
      </c>
      <c r="F20" s="31" t="s">
        <v>73</v>
      </c>
      <c r="G20" s="11">
        <v>127697</v>
      </c>
      <c r="H20" s="41">
        <v>116399.908</v>
      </c>
    </row>
    <row r="21" spans="2:8" s="22" customFormat="1" ht="19.5" customHeight="1" x14ac:dyDescent="0.25">
      <c r="B21" s="27">
        <v>16</v>
      </c>
      <c r="C21" s="18" t="s">
        <v>37</v>
      </c>
      <c r="D21" s="34" t="s">
        <v>10</v>
      </c>
      <c r="E21" s="36">
        <v>45566</v>
      </c>
      <c r="F21" s="42">
        <v>1201502945809</v>
      </c>
      <c r="G21" s="11">
        <v>470747</v>
      </c>
      <c r="H21" s="41">
        <v>388000.10800000001</v>
      </c>
    </row>
    <row r="22" spans="2:8" s="22" customFormat="1" ht="19.5" customHeight="1" x14ac:dyDescent="0.25">
      <c r="B22" s="27">
        <v>17</v>
      </c>
      <c r="C22" s="18" t="s">
        <v>38</v>
      </c>
      <c r="D22" s="34" t="s">
        <v>24</v>
      </c>
      <c r="E22" s="36">
        <v>45566</v>
      </c>
      <c r="F22" s="31" t="s">
        <v>71</v>
      </c>
      <c r="G22" s="11">
        <v>127697</v>
      </c>
      <c r="H22" s="41">
        <v>116399.908</v>
      </c>
    </row>
    <row r="23" spans="2:8" s="22" customFormat="1" ht="19.5" customHeight="1" x14ac:dyDescent="0.25">
      <c r="B23" s="27">
        <v>18</v>
      </c>
      <c r="C23" s="18" t="s">
        <v>39</v>
      </c>
      <c r="D23" s="34" t="s">
        <v>24</v>
      </c>
      <c r="E23" s="36">
        <v>45566</v>
      </c>
      <c r="F23" s="31" t="s">
        <v>68</v>
      </c>
      <c r="G23" s="11">
        <v>127697</v>
      </c>
      <c r="H23" s="41">
        <v>116399.908</v>
      </c>
    </row>
    <row r="24" spans="2:8" s="22" customFormat="1" ht="19.5" customHeight="1" x14ac:dyDescent="0.25">
      <c r="B24" s="27">
        <v>19</v>
      </c>
      <c r="C24" s="18" t="s">
        <v>40</v>
      </c>
      <c r="D24" s="34" t="s">
        <v>24</v>
      </c>
      <c r="E24" s="36">
        <v>45566</v>
      </c>
      <c r="F24" s="31" t="s">
        <v>72</v>
      </c>
      <c r="G24" s="11">
        <v>127697</v>
      </c>
      <c r="H24" s="41">
        <v>116399.908</v>
      </c>
    </row>
    <row r="25" spans="2:8" s="22" customFormat="1" ht="19.5" customHeight="1" x14ac:dyDescent="0.25">
      <c r="B25" s="27">
        <v>20</v>
      </c>
      <c r="C25" s="18" t="s">
        <v>41</v>
      </c>
      <c r="D25" s="34" t="s">
        <v>24</v>
      </c>
      <c r="E25" s="36">
        <v>45566</v>
      </c>
      <c r="F25" s="31" t="s">
        <v>77</v>
      </c>
      <c r="G25" s="11">
        <v>127697</v>
      </c>
      <c r="H25" s="41">
        <v>116399.908</v>
      </c>
    </row>
    <row r="26" spans="2:8" s="22" customFormat="1" ht="19.5" customHeight="1" x14ac:dyDescent="0.25">
      <c r="B26" s="27">
        <v>21</v>
      </c>
      <c r="C26" s="18" t="s">
        <v>52</v>
      </c>
      <c r="D26" s="34" t="s">
        <v>24</v>
      </c>
      <c r="E26" s="36">
        <v>45566</v>
      </c>
      <c r="F26" s="31" t="s">
        <v>64</v>
      </c>
      <c r="G26" s="11">
        <v>127697</v>
      </c>
      <c r="H26" s="41">
        <v>116399.908</v>
      </c>
    </row>
    <row r="27" spans="2:8" s="22" customFormat="1" ht="19.5" customHeight="1" x14ac:dyDescent="0.25">
      <c r="B27" s="27">
        <v>22</v>
      </c>
      <c r="C27" s="18" t="s">
        <v>53</v>
      </c>
      <c r="D27" s="11" t="s">
        <v>56</v>
      </c>
      <c r="E27" s="36">
        <v>45566</v>
      </c>
      <c r="F27" s="31" t="s">
        <v>76</v>
      </c>
      <c r="G27" s="11">
        <v>127697</v>
      </c>
      <c r="H27" s="41">
        <v>116399.908</v>
      </c>
    </row>
    <row r="28" spans="2:8" s="22" customFormat="1" ht="19.5" customHeight="1" x14ac:dyDescent="0.25">
      <c r="B28" s="27">
        <v>23</v>
      </c>
      <c r="C28" s="18" t="s">
        <v>42</v>
      </c>
      <c r="D28" s="34" t="s">
        <v>10</v>
      </c>
      <c r="E28" s="36">
        <v>45566</v>
      </c>
      <c r="F28" s="31" t="s">
        <v>63</v>
      </c>
      <c r="G28" s="11">
        <v>470747</v>
      </c>
      <c r="H28" s="41">
        <v>388000.10800000001</v>
      </c>
    </row>
    <row r="29" spans="2:8" s="22" customFormat="1" ht="19.5" customHeight="1" x14ac:dyDescent="0.25">
      <c r="B29" s="27">
        <v>24</v>
      </c>
      <c r="C29" s="18" t="s">
        <v>44</v>
      </c>
      <c r="D29" s="39" t="s">
        <v>24</v>
      </c>
      <c r="E29" s="36">
        <v>45566</v>
      </c>
      <c r="F29" s="31" t="s">
        <v>66</v>
      </c>
      <c r="G29" s="11">
        <v>127697</v>
      </c>
      <c r="H29" s="41">
        <v>116399.908</v>
      </c>
    </row>
    <row r="30" spans="2:8" s="22" customFormat="1" ht="19.5" customHeight="1" x14ac:dyDescent="0.25">
      <c r="B30" s="27">
        <v>25</v>
      </c>
      <c r="C30" s="18" t="s">
        <v>45</v>
      </c>
      <c r="D30" s="34" t="s">
        <v>10</v>
      </c>
      <c r="E30" s="36">
        <v>45566</v>
      </c>
      <c r="F30" s="42">
        <v>1201407764405</v>
      </c>
      <c r="G30" s="11">
        <v>470747</v>
      </c>
      <c r="H30" s="41">
        <v>388000.10800000001</v>
      </c>
    </row>
    <row r="31" spans="2:8" s="22" customFormat="1" ht="19.5" customHeight="1" x14ac:dyDescent="0.25">
      <c r="B31" s="27">
        <v>26</v>
      </c>
      <c r="C31" s="18" t="s">
        <v>54</v>
      </c>
      <c r="D31" s="11" t="s">
        <v>57</v>
      </c>
      <c r="E31" s="36">
        <v>45566</v>
      </c>
      <c r="F31" s="31" t="s">
        <v>69</v>
      </c>
      <c r="G31" s="11">
        <v>97199</v>
      </c>
      <c r="H31" s="41">
        <v>89999.835999999996</v>
      </c>
    </row>
    <row r="32" spans="2:8" s="22" customFormat="1" ht="19.5" customHeight="1" x14ac:dyDescent="0.25">
      <c r="B32" s="27">
        <v>27</v>
      </c>
      <c r="C32" s="18" t="s">
        <v>47</v>
      </c>
      <c r="D32" s="34" t="s">
        <v>10</v>
      </c>
      <c r="E32" s="36">
        <v>45566</v>
      </c>
      <c r="F32" s="31" t="s">
        <v>62</v>
      </c>
      <c r="G32" s="11">
        <v>470747</v>
      </c>
      <c r="H32" s="41">
        <v>388000.10800000001</v>
      </c>
    </row>
    <row r="33" spans="2:8" s="22" customFormat="1" ht="19.5" customHeight="1" x14ac:dyDescent="0.25">
      <c r="B33" s="27">
        <v>28</v>
      </c>
      <c r="C33" s="18" t="s">
        <v>48</v>
      </c>
      <c r="D33" s="11" t="s">
        <v>24</v>
      </c>
      <c r="E33" s="36">
        <v>45566</v>
      </c>
      <c r="F33" s="31" t="s">
        <v>79</v>
      </c>
      <c r="G33" s="11">
        <v>127697</v>
      </c>
      <c r="H33" s="41">
        <v>116399.908</v>
      </c>
    </row>
    <row r="34" spans="2:8" s="22" customFormat="1" ht="19.5" customHeight="1" x14ac:dyDescent="0.25">
      <c r="B34" s="27">
        <v>29</v>
      </c>
      <c r="C34" s="18" t="s">
        <v>49</v>
      </c>
      <c r="D34" s="11" t="s">
        <v>24</v>
      </c>
      <c r="E34" s="36">
        <v>45566</v>
      </c>
      <c r="F34" s="31" t="s">
        <v>74</v>
      </c>
      <c r="G34" s="11">
        <v>127697</v>
      </c>
      <c r="H34" s="41">
        <v>116399.908</v>
      </c>
    </row>
    <row r="35" spans="2:8" s="22" customFormat="1" ht="19.5" customHeight="1" x14ac:dyDescent="0.25">
      <c r="B35" s="27">
        <v>30</v>
      </c>
      <c r="C35" s="18" t="s">
        <v>43</v>
      </c>
      <c r="D35" s="34" t="s">
        <v>10</v>
      </c>
      <c r="E35" s="36">
        <v>45566</v>
      </c>
      <c r="F35" s="31" t="s">
        <v>61</v>
      </c>
      <c r="G35" s="11">
        <v>831224</v>
      </c>
      <c r="H35" s="41">
        <v>630499.93599999999</v>
      </c>
    </row>
    <row r="36" spans="2:8" s="22" customFormat="1" ht="19.5" customHeight="1" x14ac:dyDescent="0.25">
      <c r="B36" s="27">
        <v>31</v>
      </c>
      <c r="C36" s="18" t="s">
        <v>32</v>
      </c>
      <c r="D36" s="34" t="s">
        <v>10</v>
      </c>
      <c r="E36" s="36">
        <v>45566</v>
      </c>
      <c r="F36" s="42">
        <v>1201643454202</v>
      </c>
      <c r="G36" s="11">
        <v>559336</v>
      </c>
      <c r="H36" s="41">
        <v>449999.90399999998</v>
      </c>
    </row>
    <row r="37" spans="2:8" s="22" customFormat="1" ht="19.5" customHeight="1" x14ac:dyDescent="0.25">
      <c r="B37" s="27">
        <v>32</v>
      </c>
      <c r="C37" s="18" t="s">
        <v>33</v>
      </c>
      <c r="D37" s="34" t="s">
        <v>10</v>
      </c>
      <c r="E37" s="12">
        <v>45569</v>
      </c>
      <c r="F37" s="31" t="s">
        <v>60</v>
      </c>
      <c r="G37" s="11">
        <v>559336</v>
      </c>
      <c r="H37" s="41">
        <v>449999.90399999998</v>
      </c>
    </row>
    <row r="38" spans="2:8" ht="19.5" customHeight="1" x14ac:dyDescent="0.25">
      <c r="B38" s="45">
        <v>33</v>
      </c>
      <c r="C38" s="38" t="s">
        <v>46</v>
      </c>
      <c r="D38" s="34" t="s">
        <v>10</v>
      </c>
      <c r="E38" s="36">
        <v>45569</v>
      </c>
      <c r="F38" s="46" t="s">
        <v>80</v>
      </c>
      <c r="G38" s="39">
        <v>559336</v>
      </c>
      <c r="H38" s="40">
        <v>449999.90399999998</v>
      </c>
    </row>
    <row r="39" spans="2:8" ht="19.5" customHeight="1" x14ac:dyDescent="0.25">
      <c r="B39" s="27">
        <v>34</v>
      </c>
      <c r="C39" s="51" t="s">
        <v>81</v>
      </c>
      <c r="D39" s="50" t="s">
        <v>21</v>
      </c>
      <c r="E39" s="48">
        <v>45638</v>
      </c>
      <c r="F39" s="49"/>
      <c r="G39" s="47">
        <v>167583</v>
      </c>
      <c r="H39" s="53">
        <v>150000</v>
      </c>
    </row>
    <row r="40" spans="2:8" ht="19.5" customHeight="1" x14ac:dyDescent="0.25">
      <c r="B40" s="27">
        <v>35</v>
      </c>
      <c r="C40" s="18" t="s">
        <v>82</v>
      </c>
      <c r="D40" s="11" t="s">
        <v>10</v>
      </c>
      <c r="E40" s="48">
        <v>45638</v>
      </c>
      <c r="F40" s="54"/>
      <c r="G40" s="55"/>
      <c r="H40" s="56">
        <v>150000</v>
      </c>
    </row>
  </sheetData>
  <mergeCells count="1">
    <mergeCell ref="B2:H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04B0-6750-4F49-BE08-798B97B79618}">
  <sheetPr>
    <pageSetUpPr fitToPage="1"/>
  </sheetPr>
  <dimension ref="B1:S41"/>
  <sheetViews>
    <sheetView showGridLines="0" tabSelected="1" zoomScaleNormal="100" workbookViewId="0">
      <pane ySplit="5" topLeftCell="A32" activePane="bottomLeft" state="frozen"/>
      <selection activeCell="B1" sqref="B1"/>
      <selection pane="bottomLeft" activeCell="A35" sqref="A35:XFD35"/>
    </sheetView>
  </sheetViews>
  <sheetFormatPr baseColWidth="10" defaultColWidth="9.140625" defaultRowHeight="23.25" customHeight="1" x14ac:dyDescent="0.25"/>
  <cols>
    <col min="1" max="1" width="1.7109375" style="1" customWidth="1"/>
    <col min="2" max="2" width="4.28515625" style="2" customWidth="1"/>
    <col min="3" max="3" width="27.140625" style="2" customWidth="1"/>
    <col min="4" max="4" width="18.5703125" style="2" customWidth="1"/>
    <col min="5" max="5" width="12.7109375" style="2" customWidth="1"/>
    <col min="6" max="6" width="16.7109375" style="3" customWidth="1"/>
    <col min="7" max="11" width="10.7109375" style="2" customWidth="1"/>
    <col min="12" max="12" width="15.7109375" style="68" customWidth="1"/>
    <col min="13" max="13" width="13.140625" style="57" bestFit="1" customWidth="1"/>
    <col min="14" max="14" width="12.7109375" style="70" customWidth="1"/>
    <col min="15" max="15" width="14.42578125" style="57" customWidth="1"/>
    <col min="16" max="17" width="12.7109375" style="57" customWidth="1"/>
    <col min="18" max="18" width="16.7109375" style="1" customWidth="1"/>
    <col min="19" max="19" width="9.7109375" style="1" customWidth="1"/>
    <col min="20" max="16384" width="9.140625" style="1"/>
  </cols>
  <sheetData>
    <row r="1" spans="2:18" ht="15" customHeight="1" x14ac:dyDescent="0.25"/>
    <row r="2" spans="2:18" ht="21.6" customHeight="1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2:18" ht="19.899999999999999" customHeight="1" x14ac:dyDescent="0.25">
      <c r="B3" s="86">
        <v>45658</v>
      </c>
      <c r="C3" s="86"/>
    </row>
    <row r="4" spans="2:18" ht="16.149999999999999" customHeight="1" x14ac:dyDescent="0.25"/>
    <row r="5" spans="2:18" s="83" customFormat="1" ht="39" customHeight="1" x14ac:dyDescent="0.25">
      <c r="B5" s="7" t="s">
        <v>2</v>
      </c>
      <c r="C5" s="8" t="s">
        <v>3</v>
      </c>
      <c r="D5" s="71" t="s">
        <v>4</v>
      </c>
      <c r="E5" s="71" t="s">
        <v>5</v>
      </c>
      <c r="F5" s="72" t="s">
        <v>6</v>
      </c>
      <c r="G5" s="71" t="s">
        <v>7</v>
      </c>
      <c r="H5" s="73" t="s">
        <v>83</v>
      </c>
      <c r="I5" s="73" t="s">
        <v>96</v>
      </c>
      <c r="J5" s="73" t="s">
        <v>84</v>
      </c>
      <c r="K5" s="73" t="s">
        <v>85</v>
      </c>
      <c r="L5" s="73" t="s">
        <v>8</v>
      </c>
      <c r="M5" s="74" t="s">
        <v>86</v>
      </c>
      <c r="N5" s="75" t="s">
        <v>87</v>
      </c>
      <c r="O5" s="74" t="s">
        <v>88</v>
      </c>
      <c r="P5" s="76" t="s">
        <v>94</v>
      </c>
      <c r="Q5" s="76" t="s">
        <v>92</v>
      </c>
      <c r="R5" s="82" t="s">
        <v>95</v>
      </c>
    </row>
    <row r="6" spans="2:18" s="22" customFormat="1" ht="28.9" customHeight="1" x14ac:dyDescent="0.25">
      <c r="B6" s="27">
        <v>1</v>
      </c>
      <c r="C6" s="30" t="s">
        <v>23</v>
      </c>
      <c r="D6" s="13" t="s">
        <v>24</v>
      </c>
      <c r="E6" s="28">
        <v>45170</v>
      </c>
      <c r="F6" s="31" t="s">
        <v>25</v>
      </c>
      <c r="G6" s="13">
        <v>167583</v>
      </c>
      <c r="H6" s="29"/>
      <c r="I6" s="29"/>
      <c r="J6" s="29"/>
      <c r="K6" s="29">
        <f>+Tableau2456573483[[#This Row],[REMUNERATION BRUTE]]-Tableau2456573483[[#This Row],[CHANTIERS]]-Tableau2456573483[[#This Row],[DEPLACE MENT]]-Tableau2456573483[[#This Row],[LOGEMENT]]</f>
        <v>167583</v>
      </c>
      <c r="L6" s="29">
        <v>150000</v>
      </c>
      <c r="M6" s="84">
        <v>11550</v>
      </c>
      <c r="N6" s="78">
        <f>Tableau2456573483[[#This Row],[REMUNERATION BRUTE]]*0.04</f>
        <v>6703.32</v>
      </c>
      <c r="O6" s="77">
        <v>38544</v>
      </c>
      <c r="P6" s="77">
        <f>Tableau2456573483[[#This Row],[REMUNERATION BRUTE]]*0.036</f>
        <v>6032.9879999999994</v>
      </c>
      <c r="Q6" s="77">
        <f>O6-P6</f>
        <v>32511.012000000002</v>
      </c>
      <c r="R6" s="77"/>
    </row>
    <row r="7" spans="2:18" s="22" customFormat="1" ht="28.9" customHeight="1" x14ac:dyDescent="0.25">
      <c r="B7" s="27">
        <v>2</v>
      </c>
      <c r="C7" s="38" t="s">
        <v>12</v>
      </c>
      <c r="D7" s="39" t="s">
        <v>13</v>
      </c>
      <c r="E7" s="36">
        <v>45416</v>
      </c>
      <c r="F7" s="58" t="s">
        <v>14</v>
      </c>
      <c r="G7" s="39">
        <v>421670</v>
      </c>
      <c r="H7" s="40"/>
      <c r="I7" s="40">
        <v>50000</v>
      </c>
      <c r="J7" s="40"/>
      <c r="K7" s="40">
        <f>+Tableau2456573483[[#This Row],[REMUNERATION BRUTE]]-Tableau2456573483[[#This Row],[CHANTIERS]]-Tableau2456573483[[#This Row],[DEPLACE MENT]]-Tableau2456573483[[#This Row],[LOGEMENT]]</f>
        <v>371670</v>
      </c>
      <c r="L7" s="40">
        <v>350000</v>
      </c>
      <c r="M7" s="84">
        <v>56490</v>
      </c>
      <c r="N7" s="78">
        <f>Tableau2456573483[[#This Row],[REMUNERATION BRUTE]]*0.04</f>
        <v>16866.8</v>
      </c>
      <c r="O7" s="77">
        <v>96984</v>
      </c>
      <c r="P7" s="77">
        <f>Tableau2456573483[[#This Row],[REMUNERATION BRUTE]]*0.036</f>
        <v>15180.119999999999</v>
      </c>
      <c r="Q7" s="77">
        <f t="shared" ref="Q7:Q40" si="0">O7-P7</f>
        <v>81803.88</v>
      </c>
      <c r="R7" s="77"/>
    </row>
    <row r="8" spans="2:18" s="22" customFormat="1" ht="28.9" customHeight="1" x14ac:dyDescent="0.25">
      <c r="B8" s="27">
        <v>3</v>
      </c>
      <c r="C8" s="18" t="s">
        <v>18</v>
      </c>
      <c r="D8" s="11" t="s">
        <v>19</v>
      </c>
      <c r="E8" s="12">
        <v>45416</v>
      </c>
      <c r="F8" s="59">
        <v>1201500185908</v>
      </c>
      <c r="G8" s="11">
        <v>389429</v>
      </c>
      <c r="H8" s="41"/>
      <c r="I8" s="41">
        <v>50000</v>
      </c>
      <c r="J8" s="41"/>
      <c r="K8" s="41">
        <f>+Tableau2456573483[[#This Row],[REMUNERATION BRUTE]]-Tableau2456573483[[#This Row],[CHANTIERS]]-Tableau2456573483[[#This Row],[DEPLACE MENT]]-Tableau2456573483[[#This Row],[LOGEMENT]]</f>
        <v>339429</v>
      </c>
      <c r="L8" s="41">
        <v>325000</v>
      </c>
      <c r="M8" s="84">
        <v>50410</v>
      </c>
      <c r="N8" s="78">
        <f>Tableau2456573483[[#This Row],[REMUNERATION BRUTE]]*0.04</f>
        <v>15577.16</v>
      </c>
      <c r="O8" s="77">
        <v>89569</v>
      </c>
      <c r="P8" s="77">
        <f>Tableau2456573483[[#This Row],[REMUNERATION BRUTE]]*0.036</f>
        <v>14019.444</v>
      </c>
      <c r="Q8" s="77">
        <f t="shared" si="0"/>
        <v>75549.555999999997</v>
      </c>
      <c r="R8" s="77"/>
    </row>
    <row r="9" spans="2:18" s="22" customFormat="1" ht="28.9" customHeight="1" x14ac:dyDescent="0.25">
      <c r="B9" s="27">
        <v>4</v>
      </c>
      <c r="C9" s="18" t="s">
        <v>20</v>
      </c>
      <c r="D9" s="11" t="s">
        <v>21</v>
      </c>
      <c r="E9" s="12">
        <v>45416</v>
      </c>
      <c r="F9" s="17" t="s">
        <v>22</v>
      </c>
      <c r="G9" s="11">
        <v>279575</v>
      </c>
      <c r="H9" s="41"/>
      <c r="I9" s="41">
        <v>50000</v>
      </c>
      <c r="J9" s="41"/>
      <c r="K9" s="41">
        <f>+Tableau2456573483[[#This Row],[REMUNERATION BRUTE]]-Tableau2456573483[[#This Row],[CHANTIERS]]-Tableau2456573483[[#This Row],[DEPLACE MENT]]-Tableau2456573483[[#This Row],[LOGEMENT]]</f>
        <v>229575</v>
      </c>
      <c r="L9" s="41">
        <v>240000</v>
      </c>
      <c r="M9" s="84">
        <v>29510</v>
      </c>
      <c r="N9" s="78">
        <f>Tableau2456573483[[#This Row],[REMUNERATION BRUTE]]*0.04</f>
        <v>11183</v>
      </c>
      <c r="O9" s="77">
        <v>64302</v>
      </c>
      <c r="P9" s="77">
        <f>Tableau2456573483[[#This Row],[REMUNERATION BRUTE]]*0.036</f>
        <v>10064.699999999999</v>
      </c>
      <c r="Q9" s="77">
        <f t="shared" si="0"/>
        <v>54237.3</v>
      </c>
      <c r="R9" s="77"/>
    </row>
    <row r="10" spans="2:18" s="22" customFormat="1" ht="28.9" customHeight="1" x14ac:dyDescent="0.25">
      <c r="B10" s="27">
        <v>5</v>
      </c>
      <c r="C10" s="18" t="s">
        <v>15</v>
      </c>
      <c r="D10" s="11" t="s">
        <v>16</v>
      </c>
      <c r="E10" s="12">
        <v>45422</v>
      </c>
      <c r="F10" s="17" t="s">
        <v>17</v>
      </c>
      <c r="G10" s="11">
        <v>376494</v>
      </c>
      <c r="H10" s="41"/>
      <c r="I10" s="41">
        <v>50000</v>
      </c>
      <c r="J10" s="41"/>
      <c r="K10" s="41">
        <f>+Tableau2456573483[[#This Row],[REMUNERATION BRUTE]]-Tableau2456573483[[#This Row],[CHANTIERS]]-Tableau2456573483[[#This Row],[DEPLACE MENT]]-Tableau2456573483[[#This Row],[LOGEMENT]]</f>
        <v>326494</v>
      </c>
      <c r="L10" s="41">
        <v>315000</v>
      </c>
      <c r="M10" s="84">
        <v>47940</v>
      </c>
      <c r="N10" s="78">
        <f>Tableau2456573483[[#This Row],[REMUNERATION BRUTE]]*0.04</f>
        <v>15059.76</v>
      </c>
      <c r="O10" s="77">
        <v>86594</v>
      </c>
      <c r="P10" s="77">
        <f>Tableau2456573483[[#This Row],[REMUNERATION BRUTE]]*0.036</f>
        <v>13553.784</v>
      </c>
      <c r="Q10" s="77">
        <f t="shared" si="0"/>
        <v>73040.216</v>
      </c>
      <c r="R10" s="77"/>
    </row>
    <row r="11" spans="2:18" s="22" customFormat="1" ht="28.9" customHeight="1" x14ac:dyDescent="0.25">
      <c r="B11" s="27">
        <v>6</v>
      </c>
      <c r="C11" s="18" t="s">
        <v>9</v>
      </c>
      <c r="D11" s="11" t="s">
        <v>10</v>
      </c>
      <c r="E11" s="12">
        <v>45425</v>
      </c>
      <c r="F11" s="17" t="s">
        <v>11</v>
      </c>
      <c r="G11" s="13">
        <v>559336</v>
      </c>
      <c r="H11" s="29">
        <v>100000</v>
      </c>
      <c r="I11" s="29"/>
      <c r="J11" s="29">
        <v>50000</v>
      </c>
      <c r="K11" s="29">
        <f>+Tableau2456573483[[#This Row],[REMUNERATION BRUTE]]-Tableau2456573483[[#This Row],[CHANTIERS]]-Tableau2456573483[[#This Row],[DEPLACE MENT]]-Tableau2456573483[[#This Row],[LOGEMENT]]</f>
        <v>409336</v>
      </c>
      <c r="L11" s="41">
        <v>450000</v>
      </c>
      <c r="M11" s="84">
        <v>89200</v>
      </c>
      <c r="N11" s="78">
        <f>Tableau2456573483[[#This Row],[REMUNERATION BRUTE]]*0.04</f>
        <v>22373.439999999999</v>
      </c>
      <c r="O11" s="77">
        <v>128647</v>
      </c>
      <c r="P11" s="77">
        <f>Tableau2456573483[[#This Row],[REMUNERATION BRUTE]]*0.036</f>
        <v>20136.095999999998</v>
      </c>
      <c r="Q11" s="77">
        <f t="shared" si="0"/>
        <v>108510.90400000001</v>
      </c>
      <c r="R11" s="77"/>
    </row>
    <row r="12" spans="2:18" s="22" customFormat="1" ht="28.9" customHeight="1" x14ac:dyDescent="0.25">
      <c r="B12" s="27">
        <v>7</v>
      </c>
      <c r="C12" s="38" t="s">
        <v>26</v>
      </c>
      <c r="D12" s="39" t="s">
        <v>10</v>
      </c>
      <c r="E12" s="36">
        <v>45445</v>
      </c>
      <c r="F12" s="58" t="s">
        <v>27</v>
      </c>
      <c r="G12" s="13">
        <v>559336</v>
      </c>
      <c r="H12" s="29">
        <v>100000</v>
      </c>
      <c r="I12" s="29"/>
      <c r="J12" s="29">
        <v>50000</v>
      </c>
      <c r="K12" s="29">
        <f>+Tableau2456573483[[#This Row],[REMUNERATION BRUTE]]-Tableau2456573483[[#This Row],[CHANTIERS]]-Tableau2456573483[[#This Row],[DEPLACE MENT]]-Tableau2456573483[[#This Row],[LOGEMENT]]</f>
        <v>409336</v>
      </c>
      <c r="L12" s="41">
        <v>450000</v>
      </c>
      <c r="M12" s="84">
        <v>89200</v>
      </c>
      <c r="N12" s="78">
        <f>Tableau2456573483[[#This Row],[REMUNERATION BRUTE]]*0.04</f>
        <v>22373.439999999999</v>
      </c>
      <c r="O12" s="77">
        <v>128647</v>
      </c>
      <c r="P12" s="77">
        <f>Tableau2456573483[[#This Row],[REMUNERATION BRUTE]]*0.036</f>
        <v>20136.095999999998</v>
      </c>
      <c r="Q12" s="77">
        <f t="shared" si="0"/>
        <v>108510.90400000001</v>
      </c>
      <c r="R12" s="77"/>
    </row>
    <row r="13" spans="2:18" s="22" customFormat="1" ht="28.9" customHeight="1" x14ac:dyDescent="0.25">
      <c r="B13" s="27">
        <v>8</v>
      </c>
      <c r="C13" s="38" t="s">
        <v>28</v>
      </c>
      <c r="D13" s="39" t="s">
        <v>24</v>
      </c>
      <c r="E13" s="36">
        <v>45481</v>
      </c>
      <c r="F13" s="58" t="s">
        <v>29</v>
      </c>
      <c r="G13" s="39">
        <v>167583</v>
      </c>
      <c r="H13" s="40"/>
      <c r="I13" s="40"/>
      <c r="J13" s="40"/>
      <c r="K13" s="40">
        <f>+Tableau2456573483[[#This Row],[REMUNERATION BRUTE]]-Tableau2456573483[[#This Row],[CHANTIERS]]-Tableau2456573483[[#This Row],[DEPLACE MENT]]-Tableau2456573483[[#This Row],[LOGEMENT]]</f>
        <v>167583</v>
      </c>
      <c r="L13" s="40">
        <v>150000</v>
      </c>
      <c r="M13" s="84">
        <v>11550</v>
      </c>
      <c r="N13" s="78">
        <f>Tableau2456573483[[#This Row],[REMUNERATION BRUTE]]*0.04</f>
        <v>6703.32</v>
      </c>
      <c r="O13" s="77">
        <v>38544</v>
      </c>
      <c r="P13" s="77">
        <f>Tableau2456573483[[#This Row],[REMUNERATION BRUTE]]*0.036</f>
        <v>6032.9879999999994</v>
      </c>
      <c r="Q13" s="77">
        <f t="shared" si="0"/>
        <v>32511.012000000002</v>
      </c>
      <c r="R13" s="77"/>
    </row>
    <row r="14" spans="2:18" s="22" customFormat="1" ht="28.9" customHeight="1" x14ac:dyDescent="0.25">
      <c r="B14" s="27">
        <v>9</v>
      </c>
      <c r="C14" s="38" t="s">
        <v>30</v>
      </c>
      <c r="D14" s="39" t="s">
        <v>55</v>
      </c>
      <c r="E14" s="36">
        <v>45566</v>
      </c>
      <c r="F14" s="17" t="s">
        <v>78</v>
      </c>
      <c r="G14" s="39">
        <v>74066</v>
      </c>
      <c r="H14" s="40"/>
      <c r="I14" s="40"/>
      <c r="J14" s="40"/>
      <c r="K14" s="40">
        <f>+Tableau2456573483[[#This Row],[REMUNERATION BRUTE]]-Tableau2456573483[[#This Row],[CHANTIERS]]-Tableau2456573483[[#This Row],[DEPLACE MENT]]-Tableau2456573483[[#This Row],[LOGEMENT]]</f>
        <v>74066</v>
      </c>
      <c r="L14" s="40">
        <v>69999.623999999996</v>
      </c>
      <c r="M14" s="84">
        <v>1400</v>
      </c>
      <c r="N14" s="78"/>
      <c r="O14" s="77">
        <v>17035</v>
      </c>
      <c r="P14" s="77">
        <f>Tableau2456573483[[#This Row],[REMUNERATION BRUTE]]*0.036</f>
        <v>2666.3759999999997</v>
      </c>
      <c r="Q14" s="77">
        <f t="shared" si="0"/>
        <v>14368.624</v>
      </c>
      <c r="R14" s="77" t="s">
        <v>93</v>
      </c>
    </row>
    <row r="15" spans="2:18" s="22" customFormat="1" ht="28.9" customHeight="1" x14ac:dyDescent="0.25">
      <c r="B15" s="27">
        <v>10</v>
      </c>
      <c r="C15" s="18" t="s">
        <v>31</v>
      </c>
      <c r="D15" s="39" t="s">
        <v>24</v>
      </c>
      <c r="E15" s="36">
        <v>45566</v>
      </c>
      <c r="F15" s="31" t="s">
        <v>67</v>
      </c>
      <c r="G15" s="11">
        <v>127697</v>
      </c>
      <c r="H15" s="41"/>
      <c r="I15" s="41"/>
      <c r="J15" s="41"/>
      <c r="K15" s="41">
        <f>+Tableau2456573483[[#This Row],[REMUNERATION BRUTE]]-Tableau2456573483[[#This Row],[CHANTIERS]]-Tableau2456573483[[#This Row],[DEPLACE MENT]]-Tableau2456573483[[#This Row],[LOGEMENT]]</f>
        <v>127697</v>
      </c>
      <c r="L15" s="41">
        <v>116399.908</v>
      </c>
      <c r="M15" s="84">
        <v>6700</v>
      </c>
      <c r="N15" s="78">
        <f>Tableau2456573483[[#This Row],[REMUNERATION BRUTE]]*0.04</f>
        <v>5107.88</v>
      </c>
      <c r="O15" s="77">
        <v>29370</v>
      </c>
      <c r="P15" s="77">
        <f>Tableau2456573483[[#This Row],[REMUNERATION BRUTE]]*0.036</f>
        <v>4597.0919999999996</v>
      </c>
      <c r="Q15" s="77">
        <f t="shared" si="0"/>
        <v>24772.907999999999</v>
      </c>
      <c r="R15" s="77"/>
    </row>
    <row r="16" spans="2:18" s="22" customFormat="1" ht="28.9" customHeight="1" x14ac:dyDescent="0.25">
      <c r="B16" s="27">
        <v>11</v>
      </c>
      <c r="C16" s="18" t="s">
        <v>50</v>
      </c>
      <c r="D16" s="39" t="s">
        <v>24</v>
      </c>
      <c r="E16" s="36">
        <v>45566</v>
      </c>
      <c r="F16" s="31" t="s">
        <v>65</v>
      </c>
      <c r="G16" s="11">
        <v>127697</v>
      </c>
      <c r="H16" s="41"/>
      <c r="I16" s="41"/>
      <c r="J16" s="41"/>
      <c r="K16" s="41">
        <f>+Tableau2456573483[[#This Row],[REMUNERATION BRUTE]]-Tableau2456573483[[#This Row],[CHANTIERS]]-Tableau2456573483[[#This Row],[DEPLACE MENT]]-Tableau2456573483[[#This Row],[LOGEMENT]]</f>
        <v>127697</v>
      </c>
      <c r="L16" s="41">
        <v>116399.908</v>
      </c>
      <c r="M16" s="84">
        <v>6700</v>
      </c>
      <c r="N16" s="78">
        <f>Tableau2456573483[[#This Row],[REMUNERATION BRUTE]]*0.04</f>
        <v>5107.88</v>
      </c>
      <c r="O16" s="77">
        <v>29370</v>
      </c>
      <c r="P16" s="77">
        <f>Tableau2456573483[[#This Row],[REMUNERATION BRUTE]]*0.036</f>
        <v>4597.0919999999996</v>
      </c>
      <c r="Q16" s="77">
        <f t="shared" si="0"/>
        <v>24772.907999999999</v>
      </c>
      <c r="R16" s="77"/>
    </row>
    <row r="17" spans="2:18" s="22" customFormat="1" ht="28.9" customHeight="1" x14ac:dyDescent="0.25">
      <c r="B17" s="27">
        <v>12</v>
      </c>
      <c r="C17" s="18" t="s">
        <v>51</v>
      </c>
      <c r="D17" s="39" t="s">
        <v>55</v>
      </c>
      <c r="E17" s="36">
        <v>45566</v>
      </c>
      <c r="F17" s="31" t="s">
        <v>70</v>
      </c>
      <c r="G17" s="11">
        <v>53942</v>
      </c>
      <c r="H17" s="41"/>
      <c r="I17" s="41"/>
      <c r="J17" s="41"/>
      <c r="K17" s="41">
        <f>+Tableau2456573483[[#This Row],[REMUNERATION BRUTE]]-Tableau2456573483[[#This Row],[CHANTIERS]]-Tableau2456573483[[#This Row],[DEPLACE MENT]]-Tableau2456573483[[#This Row],[LOGEMENT]]</f>
        <v>53942</v>
      </c>
      <c r="L17" s="41">
        <v>52000.088000000003</v>
      </c>
      <c r="M17" s="77"/>
      <c r="N17" s="78"/>
      <c r="O17" s="77">
        <v>12407</v>
      </c>
      <c r="P17" s="77">
        <f>Tableau2456573483[[#This Row],[REMUNERATION BRUTE]]*0.036</f>
        <v>1941.9119999999998</v>
      </c>
      <c r="Q17" s="77">
        <f t="shared" si="0"/>
        <v>10465.088</v>
      </c>
      <c r="R17" s="77" t="s">
        <v>93</v>
      </c>
    </row>
    <row r="18" spans="2:18" s="22" customFormat="1" ht="28.9" customHeight="1" x14ac:dyDescent="0.25">
      <c r="B18" s="27">
        <v>13</v>
      </c>
      <c r="C18" s="18" t="s">
        <v>34</v>
      </c>
      <c r="D18" s="39" t="s">
        <v>24</v>
      </c>
      <c r="E18" s="36">
        <v>45566</v>
      </c>
      <c r="F18" s="31" t="s">
        <v>75</v>
      </c>
      <c r="G18" s="11">
        <v>139004</v>
      </c>
      <c r="H18" s="41"/>
      <c r="I18" s="41"/>
      <c r="J18" s="41"/>
      <c r="K18" s="41">
        <f>+Tableau2456573483[[#This Row],[REMUNERATION BRUTE]]-Tableau2456573483[[#This Row],[CHANTIERS]]-Tableau2456573483[[#This Row],[DEPLACE MENT]]-Tableau2456573483[[#This Row],[LOGEMENT]]</f>
        <v>139004</v>
      </c>
      <c r="L18" s="41">
        <v>126099.856</v>
      </c>
      <c r="M18" s="84">
        <v>7900</v>
      </c>
      <c r="N18" s="78"/>
      <c r="O18" s="77">
        <v>31971</v>
      </c>
      <c r="P18" s="77">
        <f>Tableau2456573483[[#This Row],[REMUNERATION BRUTE]]*0.036</f>
        <v>5004.1439999999993</v>
      </c>
      <c r="Q18" s="77">
        <f t="shared" si="0"/>
        <v>26966.856</v>
      </c>
      <c r="R18" s="77" t="s">
        <v>93</v>
      </c>
    </row>
    <row r="19" spans="2:18" s="22" customFormat="1" ht="28.9" customHeight="1" x14ac:dyDescent="0.25">
      <c r="B19" s="27">
        <v>14</v>
      </c>
      <c r="C19" s="18" t="s">
        <v>35</v>
      </c>
      <c r="D19" s="11" t="s">
        <v>58</v>
      </c>
      <c r="E19" s="36">
        <v>45566</v>
      </c>
      <c r="F19" s="31" t="s">
        <v>59</v>
      </c>
      <c r="G19" s="11">
        <v>612137</v>
      </c>
      <c r="H19" s="41"/>
      <c r="I19" s="41"/>
      <c r="J19" s="41"/>
      <c r="K19" s="41">
        <f>+Tableau2456573483[[#This Row],[REMUNERATION BRUTE]]-Tableau2456573483[[#This Row],[CHANTIERS]]-Tableau2456573483[[#This Row],[DEPLACE MENT]]-Tableau2456573483[[#This Row],[LOGEMENT]]</f>
        <v>612137</v>
      </c>
      <c r="L19" s="41">
        <v>485000.06799999997</v>
      </c>
      <c r="M19" s="84">
        <v>105100</v>
      </c>
      <c r="N19" s="78">
        <f>Tableau2456573483[[#This Row],[REMUNERATION BRUTE]]*0.04</f>
        <v>24485.48</v>
      </c>
      <c r="O19" s="77">
        <v>140792</v>
      </c>
      <c r="P19" s="77">
        <f>Tableau2456573483[[#This Row],[REMUNERATION BRUTE]]*0.036</f>
        <v>22036.931999999997</v>
      </c>
      <c r="Q19" s="77">
        <f t="shared" si="0"/>
        <v>118755.068</v>
      </c>
      <c r="R19" s="77"/>
    </row>
    <row r="20" spans="2:18" s="22" customFormat="1" ht="28.9" customHeight="1" x14ac:dyDescent="0.25">
      <c r="B20" s="27">
        <v>15</v>
      </c>
      <c r="C20" s="18" t="s">
        <v>36</v>
      </c>
      <c r="D20" s="39" t="s">
        <v>24</v>
      </c>
      <c r="E20" s="36">
        <v>45566</v>
      </c>
      <c r="F20" s="31" t="s">
        <v>73</v>
      </c>
      <c r="G20" s="11">
        <v>127697</v>
      </c>
      <c r="H20" s="41"/>
      <c r="I20" s="41"/>
      <c r="J20" s="41"/>
      <c r="K20" s="41">
        <f>+Tableau2456573483[[#This Row],[REMUNERATION BRUTE]]-Tableau2456573483[[#This Row],[CHANTIERS]]-Tableau2456573483[[#This Row],[DEPLACE MENT]]-Tableau2456573483[[#This Row],[LOGEMENT]]</f>
        <v>127697</v>
      </c>
      <c r="L20" s="41">
        <v>116399.908</v>
      </c>
      <c r="M20" s="84">
        <v>6700</v>
      </c>
      <c r="N20" s="78"/>
      <c r="O20" s="77">
        <v>29370</v>
      </c>
      <c r="P20" s="77">
        <f>Tableau2456573483[[#This Row],[REMUNERATION BRUTE]]*0.036</f>
        <v>4597.0919999999996</v>
      </c>
      <c r="Q20" s="77">
        <f t="shared" si="0"/>
        <v>24772.907999999999</v>
      </c>
      <c r="R20" s="77" t="s">
        <v>93</v>
      </c>
    </row>
    <row r="21" spans="2:18" s="22" customFormat="1" ht="28.9" customHeight="1" x14ac:dyDescent="0.25">
      <c r="B21" s="27">
        <v>16</v>
      </c>
      <c r="C21" s="18" t="s">
        <v>37</v>
      </c>
      <c r="D21" s="39" t="s">
        <v>10</v>
      </c>
      <c r="E21" s="36">
        <v>45566</v>
      </c>
      <c r="F21" s="42">
        <v>1201502945809</v>
      </c>
      <c r="G21" s="11">
        <v>470747</v>
      </c>
      <c r="H21" s="41">
        <v>100000</v>
      </c>
      <c r="I21" s="41"/>
      <c r="J21" s="41">
        <v>50000</v>
      </c>
      <c r="K21" s="41">
        <f>+Tableau2456573483[[#This Row],[REMUNERATION BRUTE]]-Tableau2456573483[[#This Row],[CHANTIERS]]-Tableau2456573483[[#This Row],[DEPLACE MENT]]-Tableau2456573483[[#This Row],[LOGEMENT]]</f>
        <v>320747</v>
      </c>
      <c r="L21" s="41">
        <v>388000.10800000001</v>
      </c>
      <c r="M21" s="84">
        <v>65800</v>
      </c>
      <c r="N21" s="78"/>
      <c r="O21" s="77">
        <v>108272</v>
      </c>
      <c r="P21" s="77">
        <f>Tableau2456573483[[#This Row],[REMUNERATION BRUTE]]*0.036</f>
        <v>16946.892</v>
      </c>
      <c r="Q21" s="77">
        <f t="shared" si="0"/>
        <v>91325.108000000007</v>
      </c>
      <c r="R21" s="77" t="s">
        <v>93</v>
      </c>
    </row>
    <row r="22" spans="2:18" s="22" customFormat="1" ht="28.9" customHeight="1" x14ac:dyDescent="0.25">
      <c r="B22" s="27">
        <v>17</v>
      </c>
      <c r="C22" s="18" t="s">
        <v>38</v>
      </c>
      <c r="D22" s="39" t="s">
        <v>24</v>
      </c>
      <c r="E22" s="36">
        <v>45566</v>
      </c>
      <c r="F22" s="31" t="s">
        <v>71</v>
      </c>
      <c r="G22" s="11">
        <v>127697</v>
      </c>
      <c r="H22" s="41"/>
      <c r="I22" s="41"/>
      <c r="J22" s="41"/>
      <c r="K22" s="41">
        <f>+Tableau2456573483[[#This Row],[REMUNERATION BRUTE]]-Tableau2456573483[[#This Row],[CHANTIERS]]-Tableau2456573483[[#This Row],[DEPLACE MENT]]-Tableau2456573483[[#This Row],[LOGEMENT]]</f>
        <v>127697</v>
      </c>
      <c r="L22" s="41">
        <v>116399.908</v>
      </c>
      <c r="M22" s="84">
        <v>6700</v>
      </c>
      <c r="N22" s="78"/>
      <c r="O22" s="77">
        <v>29370</v>
      </c>
      <c r="P22" s="77">
        <f>Tableau2456573483[[#This Row],[REMUNERATION BRUTE]]*0.036</f>
        <v>4597.0919999999996</v>
      </c>
      <c r="Q22" s="77">
        <f t="shared" si="0"/>
        <v>24772.907999999999</v>
      </c>
      <c r="R22" s="77" t="s">
        <v>93</v>
      </c>
    </row>
    <row r="23" spans="2:18" s="22" customFormat="1" ht="28.9" customHeight="1" x14ac:dyDescent="0.25">
      <c r="B23" s="27">
        <v>18</v>
      </c>
      <c r="C23" s="18" t="s">
        <v>39</v>
      </c>
      <c r="D23" s="39" t="s">
        <v>24</v>
      </c>
      <c r="E23" s="36">
        <v>45566</v>
      </c>
      <c r="F23" s="31" t="s">
        <v>68</v>
      </c>
      <c r="G23" s="11">
        <v>127697</v>
      </c>
      <c r="H23" s="41"/>
      <c r="I23" s="41"/>
      <c r="J23" s="41"/>
      <c r="K23" s="41">
        <f>+Tableau2456573483[[#This Row],[REMUNERATION BRUTE]]-Tableau2456573483[[#This Row],[CHANTIERS]]-Tableau2456573483[[#This Row],[DEPLACE MENT]]-Tableau2456573483[[#This Row],[LOGEMENT]]</f>
        <v>127697</v>
      </c>
      <c r="L23" s="41">
        <v>116399.908</v>
      </c>
      <c r="M23" s="84">
        <v>6700</v>
      </c>
      <c r="N23" s="78">
        <f>Tableau2456573483[[#This Row],[REMUNERATION BRUTE]]*0.04</f>
        <v>5107.88</v>
      </c>
      <c r="O23" s="77">
        <v>29370</v>
      </c>
      <c r="P23" s="77">
        <f>Tableau2456573483[[#This Row],[REMUNERATION BRUTE]]*0.036</f>
        <v>4597.0919999999996</v>
      </c>
      <c r="Q23" s="77">
        <f t="shared" si="0"/>
        <v>24772.907999999999</v>
      </c>
      <c r="R23" s="77"/>
    </row>
    <row r="24" spans="2:18" s="22" customFormat="1" ht="28.9" customHeight="1" x14ac:dyDescent="0.25">
      <c r="B24" s="27">
        <v>19</v>
      </c>
      <c r="C24" s="18" t="s">
        <v>40</v>
      </c>
      <c r="D24" s="39" t="s">
        <v>24</v>
      </c>
      <c r="E24" s="36">
        <v>45566</v>
      </c>
      <c r="F24" s="31" t="s">
        <v>72</v>
      </c>
      <c r="G24" s="11">
        <v>127697</v>
      </c>
      <c r="H24" s="41"/>
      <c r="I24" s="41"/>
      <c r="J24" s="41"/>
      <c r="K24" s="41">
        <f>+Tableau2456573483[[#This Row],[REMUNERATION BRUTE]]-Tableau2456573483[[#This Row],[CHANTIERS]]-Tableau2456573483[[#This Row],[DEPLACE MENT]]-Tableau2456573483[[#This Row],[LOGEMENT]]</f>
        <v>127697</v>
      </c>
      <c r="L24" s="41">
        <v>116399.908</v>
      </c>
      <c r="M24" s="84">
        <v>6700</v>
      </c>
      <c r="N24" s="78">
        <f>Tableau2456573483[[#This Row],[REMUNERATION BRUTE]]*0.04</f>
        <v>5107.88</v>
      </c>
      <c r="O24" s="77">
        <v>29370</v>
      </c>
      <c r="P24" s="77">
        <f>Tableau2456573483[[#This Row],[REMUNERATION BRUTE]]*0.036</f>
        <v>4597.0919999999996</v>
      </c>
      <c r="Q24" s="77">
        <f t="shared" si="0"/>
        <v>24772.907999999999</v>
      </c>
      <c r="R24" s="77"/>
    </row>
    <row r="25" spans="2:18" s="22" customFormat="1" ht="28.9" customHeight="1" x14ac:dyDescent="0.25">
      <c r="B25" s="27">
        <v>20</v>
      </c>
      <c r="C25" s="18" t="s">
        <v>41</v>
      </c>
      <c r="D25" s="39" t="s">
        <v>24</v>
      </c>
      <c r="E25" s="36">
        <v>45566</v>
      </c>
      <c r="F25" s="31" t="s">
        <v>77</v>
      </c>
      <c r="G25" s="11">
        <v>127697</v>
      </c>
      <c r="H25" s="41"/>
      <c r="I25" s="41"/>
      <c r="J25" s="41"/>
      <c r="K25" s="41">
        <f>+Tableau2456573483[[#This Row],[REMUNERATION BRUTE]]-Tableau2456573483[[#This Row],[CHANTIERS]]-Tableau2456573483[[#This Row],[DEPLACE MENT]]-Tableau2456573483[[#This Row],[LOGEMENT]]</f>
        <v>127697</v>
      </c>
      <c r="L25" s="41">
        <v>116399.908</v>
      </c>
      <c r="M25" s="84">
        <v>6700</v>
      </c>
      <c r="N25" s="78">
        <f>Tableau2456573483[[#This Row],[REMUNERATION BRUTE]]*0.04</f>
        <v>5107.88</v>
      </c>
      <c r="O25" s="77">
        <v>29370</v>
      </c>
      <c r="P25" s="77">
        <f>Tableau2456573483[[#This Row],[REMUNERATION BRUTE]]*0.036</f>
        <v>4597.0919999999996</v>
      </c>
      <c r="Q25" s="77">
        <f t="shared" si="0"/>
        <v>24772.907999999999</v>
      </c>
      <c r="R25" s="77"/>
    </row>
    <row r="26" spans="2:18" s="22" customFormat="1" ht="28.9" customHeight="1" x14ac:dyDescent="0.25">
      <c r="B26" s="27">
        <v>21</v>
      </c>
      <c r="C26" s="18" t="s">
        <v>52</v>
      </c>
      <c r="D26" s="39" t="s">
        <v>24</v>
      </c>
      <c r="E26" s="36">
        <v>45566</v>
      </c>
      <c r="F26" s="31" t="s">
        <v>64</v>
      </c>
      <c r="G26" s="11">
        <v>127697</v>
      </c>
      <c r="H26" s="41"/>
      <c r="I26" s="41"/>
      <c r="J26" s="41"/>
      <c r="K26" s="41">
        <f>+Tableau2456573483[[#This Row],[REMUNERATION BRUTE]]-Tableau2456573483[[#This Row],[CHANTIERS]]-Tableau2456573483[[#This Row],[DEPLACE MENT]]-Tableau2456573483[[#This Row],[LOGEMENT]]</f>
        <v>127697</v>
      </c>
      <c r="L26" s="41">
        <v>116399.908</v>
      </c>
      <c r="M26" s="84">
        <v>6700</v>
      </c>
      <c r="N26" s="78">
        <f>Tableau2456573483[[#This Row],[REMUNERATION BRUTE]]*0.04</f>
        <v>5107.88</v>
      </c>
      <c r="O26" s="77">
        <v>29370</v>
      </c>
      <c r="P26" s="77">
        <f>Tableau2456573483[[#This Row],[REMUNERATION BRUTE]]*0.036</f>
        <v>4597.0919999999996</v>
      </c>
      <c r="Q26" s="77">
        <f t="shared" si="0"/>
        <v>24772.907999999999</v>
      </c>
      <c r="R26" s="77"/>
    </row>
    <row r="27" spans="2:18" s="22" customFormat="1" ht="28.9" customHeight="1" x14ac:dyDescent="0.25">
      <c r="B27" s="27">
        <v>22</v>
      </c>
      <c r="C27" s="18" t="s">
        <v>53</v>
      </c>
      <c r="D27" s="11" t="s">
        <v>56</v>
      </c>
      <c r="E27" s="36">
        <v>45566</v>
      </c>
      <c r="F27" s="31" t="s">
        <v>76</v>
      </c>
      <c r="G27" s="11">
        <v>127697</v>
      </c>
      <c r="H27" s="41"/>
      <c r="I27" s="41"/>
      <c r="J27" s="41"/>
      <c r="K27" s="41">
        <f>+Tableau2456573483[[#This Row],[REMUNERATION BRUTE]]-Tableau2456573483[[#This Row],[CHANTIERS]]-Tableau2456573483[[#This Row],[DEPLACE MENT]]-Tableau2456573483[[#This Row],[LOGEMENT]]</f>
        <v>127697</v>
      </c>
      <c r="L27" s="41">
        <v>116399.908</v>
      </c>
      <c r="M27" s="84">
        <v>6700</v>
      </c>
      <c r="N27" s="78"/>
      <c r="O27" s="77">
        <v>29370</v>
      </c>
      <c r="P27" s="77">
        <f>Tableau2456573483[[#This Row],[REMUNERATION BRUTE]]*0.036</f>
        <v>4597.0919999999996</v>
      </c>
      <c r="Q27" s="77">
        <f t="shared" si="0"/>
        <v>24772.907999999999</v>
      </c>
      <c r="R27" s="77" t="s">
        <v>93</v>
      </c>
    </row>
    <row r="28" spans="2:18" s="22" customFormat="1" ht="28.9" customHeight="1" x14ac:dyDescent="0.25">
      <c r="B28" s="27">
        <v>23</v>
      </c>
      <c r="C28" s="18" t="s">
        <v>42</v>
      </c>
      <c r="D28" s="39" t="s">
        <v>10</v>
      </c>
      <c r="E28" s="36">
        <v>45566</v>
      </c>
      <c r="F28" s="31" t="s">
        <v>63</v>
      </c>
      <c r="G28" s="11">
        <v>470747</v>
      </c>
      <c r="H28" s="41">
        <v>100000</v>
      </c>
      <c r="I28" s="41"/>
      <c r="J28" s="41">
        <v>50000</v>
      </c>
      <c r="K28" s="41">
        <f>+Tableau2456573483[[#This Row],[REMUNERATION BRUTE]]-Tableau2456573483[[#This Row],[CHANTIERS]]-Tableau2456573483[[#This Row],[DEPLACE MENT]]-Tableau2456573483[[#This Row],[LOGEMENT]]</f>
        <v>320747</v>
      </c>
      <c r="L28" s="41">
        <v>388000.10800000001</v>
      </c>
      <c r="M28" s="84">
        <v>65800</v>
      </c>
      <c r="N28" s="78"/>
      <c r="O28" s="77">
        <v>108272</v>
      </c>
      <c r="P28" s="77">
        <f>Tableau2456573483[[#This Row],[REMUNERATION BRUTE]]*0.036</f>
        <v>16946.892</v>
      </c>
      <c r="Q28" s="77">
        <f t="shared" si="0"/>
        <v>91325.108000000007</v>
      </c>
      <c r="R28" s="77" t="s">
        <v>93</v>
      </c>
    </row>
    <row r="29" spans="2:18" s="22" customFormat="1" ht="28.9" customHeight="1" x14ac:dyDescent="0.25">
      <c r="B29" s="27">
        <v>24</v>
      </c>
      <c r="C29" s="18" t="s">
        <v>44</v>
      </c>
      <c r="D29" s="39" t="s">
        <v>24</v>
      </c>
      <c r="E29" s="36">
        <v>45566</v>
      </c>
      <c r="F29" s="31" t="s">
        <v>66</v>
      </c>
      <c r="G29" s="11">
        <v>127697</v>
      </c>
      <c r="H29" s="41"/>
      <c r="I29" s="41"/>
      <c r="J29" s="41"/>
      <c r="K29" s="41">
        <f>+Tableau2456573483[[#This Row],[REMUNERATION BRUTE]]-Tableau2456573483[[#This Row],[CHANTIERS]]-Tableau2456573483[[#This Row],[DEPLACE MENT]]-Tableau2456573483[[#This Row],[LOGEMENT]]</f>
        <v>127697</v>
      </c>
      <c r="L29" s="41">
        <v>116399.908</v>
      </c>
      <c r="M29" s="84">
        <v>6700</v>
      </c>
      <c r="N29" s="78">
        <f>Tableau2456573483[[#This Row],[REMUNERATION BRUTE]]*0.04</f>
        <v>5107.88</v>
      </c>
      <c r="O29" s="77">
        <v>29370</v>
      </c>
      <c r="P29" s="77">
        <f>Tableau2456573483[[#This Row],[REMUNERATION BRUTE]]*0.036</f>
        <v>4597.0919999999996</v>
      </c>
      <c r="Q29" s="77">
        <f t="shared" si="0"/>
        <v>24772.907999999999</v>
      </c>
      <c r="R29" s="77"/>
    </row>
    <row r="30" spans="2:18" s="22" customFormat="1" ht="28.9" customHeight="1" x14ac:dyDescent="0.25">
      <c r="B30" s="27">
        <v>25</v>
      </c>
      <c r="C30" s="18" t="s">
        <v>45</v>
      </c>
      <c r="D30" s="39" t="s">
        <v>10</v>
      </c>
      <c r="E30" s="36">
        <v>45566</v>
      </c>
      <c r="F30" s="42">
        <v>1201407764405</v>
      </c>
      <c r="G30" s="11">
        <v>470747</v>
      </c>
      <c r="H30" s="41">
        <v>100000</v>
      </c>
      <c r="I30" s="41"/>
      <c r="J30" s="41">
        <v>50000</v>
      </c>
      <c r="K30" s="41">
        <f>+Tableau2456573483[[#This Row],[REMUNERATION BRUTE]]-Tableau2456573483[[#This Row],[CHANTIERS]]-Tableau2456573483[[#This Row],[DEPLACE MENT]]-Tableau2456573483[[#This Row],[LOGEMENT]]</f>
        <v>320747</v>
      </c>
      <c r="L30" s="41">
        <v>388000.10800000001</v>
      </c>
      <c r="M30" s="84">
        <v>65800</v>
      </c>
      <c r="N30" s="78"/>
      <c r="O30" s="77">
        <v>108272</v>
      </c>
      <c r="P30" s="77">
        <f>Tableau2456573483[[#This Row],[REMUNERATION BRUTE]]*0.036</f>
        <v>16946.892</v>
      </c>
      <c r="Q30" s="77">
        <f t="shared" si="0"/>
        <v>91325.108000000007</v>
      </c>
      <c r="R30" s="77" t="s">
        <v>93</v>
      </c>
    </row>
    <row r="31" spans="2:18" s="22" customFormat="1" ht="28.9" customHeight="1" x14ac:dyDescent="0.25">
      <c r="B31" s="27">
        <v>26</v>
      </c>
      <c r="C31" s="18" t="s">
        <v>54</v>
      </c>
      <c r="D31" s="11" t="s">
        <v>57</v>
      </c>
      <c r="E31" s="36">
        <v>45566</v>
      </c>
      <c r="F31" s="31" t="s">
        <v>69</v>
      </c>
      <c r="G31" s="11">
        <v>97199</v>
      </c>
      <c r="H31" s="41"/>
      <c r="I31" s="41"/>
      <c r="J31" s="41"/>
      <c r="K31" s="41">
        <f>+Tableau2456573483[[#This Row],[REMUNERATION BRUTE]]-Tableau2456573483[[#This Row],[CHANTIERS]]-Tableau2456573483[[#This Row],[DEPLACE MENT]]-Tableau2456573483[[#This Row],[LOGEMENT]]</f>
        <v>97199</v>
      </c>
      <c r="L31" s="41">
        <v>89999.835999999996</v>
      </c>
      <c r="M31" s="84">
        <v>3700</v>
      </c>
      <c r="N31" s="78"/>
      <c r="O31" s="77">
        <v>22356</v>
      </c>
      <c r="P31" s="77">
        <f>Tableau2456573483[[#This Row],[REMUNERATION BRUTE]]*0.036</f>
        <v>3499.1639999999998</v>
      </c>
      <c r="Q31" s="77">
        <f t="shared" si="0"/>
        <v>18856.835999999999</v>
      </c>
      <c r="R31" s="77" t="s">
        <v>93</v>
      </c>
    </row>
    <row r="32" spans="2:18" s="22" customFormat="1" ht="28.9" customHeight="1" x14ac:dyDescent="0.25">
      <c r="B32" s="27">
        <v>27</v>
      </c>
      <c r="C32" s="18" t="s">
        <v>47</v>
      </c>
      <c r="D32" s="39" t="s">
        <v>10</v>
      </c>
      <c r="E32" s="36">
        <v>45566</v>
      </c>
      <c r="F32" s="31" t="s">
        <v>62</v>
      </c>
      <c r="G32" s="11">
        <v>470747</v>
      </c>
      <c r="H32" s="41">
        <v>100000</v>
      </c>
      <c r="I32" s="41"/>
      <c r="J32" s="41">
        <v>50000</v>
      </c>
      <c r="K32" s="41">
        <f>+Tableau2456573483[[#This Row],[REMUNERATION BRUTE]]-Tableau2456573483[[#This Row],[CHANTIERS]]-Tableau2456573483[[#This Row],[DEPLACE MENT]]-Tableau2456573483[[#This Row],[LOGEMENT]]</f>
        <v>320747</v>
      </c>
      <c r="L32" s="41">
        <v>388000.10800000001</v>
      </c>
      <c r="M32" s="84">
        <v>65800</v>
      </c>
      <c r="N32" s="78">
        <f>Tableau2456573483[[#This Row],[REMUNERATION BRUTE]]*0.04</f>
        <v>18829.88</v>
      </c>
      <c r="O32" s="77">
        <v>108272</v>
      </c>
      <c r="P32" s="77">
        <f>Tableau2456573483[[#This Row],[REMUNERATION BRUTE]]*0.036</f>
        <v>16946.892</v>
      </c>
      <c r="Q32" s="77">
        <f t="shared" si="0"/>
        <v>91325.108000000007</v>
      </c>
      <c r="R32" s="77"/>
    </row>
    <row r="33" spans="2:19" s="22" customFormat="1" ht="28.9" customHeight="1" x14ac:dyDescent="0.25">
      <c r="B33" s="27">
        <v>28</v>
      </c>
      <c r="C33" s="18" t="s">
        <v>48</v>
      </c>
      <c r="D33" s="11" t="s">
        <v>24</v>
      </c>
      <c r="E33" s="36">
        <v>45566</v>
      </c>
      <c r="F33" s="31" t="s">
        <v>79</v>
      </c>
      <c r="G33" s="11">
        <v>127697</v>
      </c>
      <c r="H33" s="41"/>
      <c r="I33" s="41"/>
      <c r="J33" s="41"/>
      <c r="K33" s="41">
        <f>+Tableau2456573483[[#This Row],[REMUNERATION BRUTE]]-Tableau2456573483[[#This Row],[CHANTIERS]]-Tableau2456573483[[#This Row],[DEPLACE MENT]]-Tableau2456573483[[#This Row],[LOGEMENT]]</f>
        <v>127697</v>
      </c>
      <c r="L33" s="41">
        <v>116399.908</v>
      </c>
      <c r="M33" s="84">
        <v>6700</v>
      </c>
      <c r="N33" s="78"/>
      <c r="O33" s="77">
        <v>29370</v>
      </c>
      <c r="P33" s="77">
        <f>Tableau2456573483[[#This Row],[REMUNERATION BRUTE]]*0.036</f>
        <v>4597.0919999999996</v>
      </c>
      <c r="Q33" s="77">
        <f t="shared" si="0"/>
        <v>24772.907999999999</v>
      </c>
      <c r="R33" s="77" t="s">
        <v>93</v>
      </c>
    </row>
    <row r="34" spans="2:19" s="22" customFormat="1" ht="28.9" customHeight="1" x14ac:dyDescent="0.25">
      <c r="B34" s="27">
        <v>29</v>
      </c>
      <c r="C34" s="18" t="s">
        <v>49</v>
      </c>
      <c r="D34" s="11" t="s">
        <v>24</v>
      </c>
      <c r="E34" s="36">
        <v>45566</v>
      </c>
      <c r="F34" s="31" t="s">
        <v>74</v>
      </c>
      <c r="G34" s="11">
        <v>127697</v>
      </c>
      <c r="H34" s="41"/>
      <c r="I34" s="41"/>
      <c r="J34" s="41"/>
      <c r="K34" s="41">
        <f>+Tableau2456573483[[#This Row],[REMUNERATION BRUTE]]-Tableau2456573483[[#This Row],[CHANTIERS]]-Tableau2456573483[[#This Row],[DEPLACE MENT]]-Tableau2456573483[[#This Row],[LOGEMENT]]</f>
        <v>127697</v>
      </c>
      <c r="L34" s="41">
        <v>116399.908</v>
      </c>
      <c r="M34" s="84">
        <v>6700</v>
      </c>
      <c r="N34" s="78">
        <f>Tableau2456573483[[#This Row],[REMUNERATION BRUTE]]*0.04</f>
        <v>5107.88</v>
      </c>
      <c r="O34" s="77">
        <v>29370</v>
      </c>
      <c r="P34" s="77">
        <f>Tableau2456573483[[#This Row],[REMUNERATION BRUTE]]*0.036</f>
        <v>4597.0919999999996</v>
      </c>
      <c r="Q34" s="77">
        <f t="shared" si="0"/>
        <v>24772.907999999999</v>
      </c>
      <c r="R34" s="77"/>
    </row>
    <row r="35" spans="2:19" s="22" customFormat="1" ht="28.9" customHeight="1" x14ac:dyDescent="0.25">
      <c r="B35" s="27">
        <v>30</v>
      </c>
      <c r="C35" s="18" t="s">
        <v>43</v>
      </c>
      <c r="D35" s="39" t="s">
        <v>10</v>
      </c>
      <c r="E35" s="36">
        <v>45566</v>
      </c>
      <c r="F35" s="31" t="s">
        <v>61</v>
      </c>
      <c r="G35" s="11">
        <v>831224</v>
      </c>
      <c r="H35" s="41">
        <v>100000</v>
      </c>
      <c r="I35" s="41"/>
      <c r="J35" s="41">
        <v>50000</v>
      </c>
      <c r="K35" s="41">
        <f>+Tableau2456573483[[#This Row],[REMUNERATION BRUTE]]-Tableau2456573483[[#This Row],[CHANTIERS]]-Tableau2456573483[[#This Row],[DEPLACE MENT]]-Tableau2456573483[[#This Row],[LOGEMENT]]</f>
        <v>681224</v>
      </c>
      <c r="L35" s="41">
        <v>630499.93599999999</v>
      </c>
      <c r="M35" s="84">
        <v>170800</v>
      </c>
      <c r="N35" s="78"/>
      <c r="O35" s="77">
        <v>191182</v>
      </c>
      <c r="P35" s="77">
        <f>Tableau2456573483[[#This Row],[REMUNERATION BRUTE]]*0.036</f>
        <v>29924.063999999998</v>
      </c>
      <c r="Q35" s="77">
        <f t="shared" si="0"/>
        <v>161257.93599999999</v>
      </c>
      <c r="R35" s="77" t="s">
        <v>93</v>
      </c>
    </row>
    <row r="36" spans="2:19" s="22" customFormat="1" ht="28.9" customHeight="1" x14ac:dyDescent="0.25">
      <c r="B36" s="27">
        <v>31</v>
      </c>
      <c r="C36" s="18" t="s">
        <v>32</v>
      </c>
      <c r="D36" s="39" t="s">
        <v>10</v>
      </c>
      <c r="E36" s="36">
        <v>45566</v>
      </c>
      <c r="F36" s="42">
        <v>1201643454202</v>
      </c>
      <c r="G36" s="11">
        <v>559336</v>
      </c>
      <c r="H36" s="41">
        <v>100000</v>
      </c>
      <c r="I36" s="41"/>
      <c r="J36" s="41">
        <v>50000</v>
      </c>
      <c r="K36" s="41">
        <f>+Tableau2456573483[[#This Row],[REMUNERATION BRUTE]]-Tableau2456573483[[#This Row],[CHANTIERS]]-Tableau2456573483[[#This Row],[DEPLACE MENT]]-Tableau2456573483[[#This Row],[LOGEMENT]]</f>
        <v>409336</v>
      </c>
      <c r="L36" s="41">
        <v>449999.90399999998</v>
      </c>
      <c r="M36" s="84">
        <v>89200</v>
      </c>
      <c r="N36" s="78"/>
      <c r="O36" s="77">
        <v>128647</v>
      </c>
      <c r="P36" s="77">
        <f>Tableau2456573483[[#This Row],[REMUNERATION BRUTE]]*0.036</f>
        <v>20136.095999999998</v>
      </c>
      <c r="Q36" s="77">
        <f t="shared" si="0"/>
        <v>108510.90400000001</v>
      </c>
      <c r="R36" s="77" t="s">
        <v>93</v>
      </c>
    </row>
    <row r="37" spans="2:19" s="22" customFormat="1" ht="28.9" customHeight="1" x14ac:dyDescent="0.25">
      <c r="B37" s="27">
        <v>32</v>
      </c>
      <c r="C37" s="18" t="s">
        <v>33</v>
      </c>
      <c r="D37" s="39" t="s">
        <v>10</v>
      </c>
      <c r="E37" s="12">
        <v>45569</v>
      </c>
      <c r="F37" s="31" t="s">
        <v>60</v>
      </c>
      <c r="G37" s="11">
        <v>559336</v>
      </c>
      <c r="H37" s="41">
        <v>100000</v>
      </c>
      <c r="I37" s="41"/>
      <c r="J37" s="41">
        <v>50000</v>
      </c>
      <c r="K37" s="41">
        <f>+Tableau2456573483[[#This Row],[REMUNERATION BRUTE]]-Tableau2456573483[[#This Row],[CHANTIERS]]-Tableau2456573483[[#This Row],[DEPLACE MENT]]-Tableau2456573483[[#This Row],[LOGEMENT]]</f>
        <v>409336</v>
      </c>
      <c r="L37" s="41">
        <v>449999.90399999998</v>
      </c>
      <c r="M37" s="84">
        <v>89200</v>
      </c>
      <c r="N37" s="78">
        <f>Tableau2456573483[[#This Row],[REMUNERATION BRUTE]]*0.04</f>
        <v>22373.439999999999</v>
      </c>
      <c r="O37" s="77">
        <v>128647</v>
      </c>
      <c r="P37" s="77">
        <f>Tableau2456573483[[#This Row],[REMUNERATION BRUTE]]*0.036</f>
        <v>20136.095999999998</v>
      </c>
      <c r="Q37" s="77">
        <f t="shared" si="0"/>
        <v>108510.90400000001</v>
      </c>
      <c r="R37" s="77"/>
    </row>
    <row r="38" spans="2:19" s="22" customFormat="1" ht="28.9" customHeight="1" x14ac:dyDescent="0.25">
      <c r="B38" s="27">
        <v>33</v>
      </c>
      <c r="C38" s="18" t="s">
        <v>46</v>
      </c>
      <c r="D38" s="39" t="s">
        <v>10</v>
      </c>
      <c r="E38" s="12">
        <v>45569</v>
      </c>
      <c r="F38" s="31" t="s">
        <v>80</v>
      </c>
      <c r="G38" s="11">
        <v>559336</v>
      </c>
      <c r="H38" s="41">
        <v>100000</v>
      </c>
      <c r="I38" s="41"/>
      <c r="J38" s="41">
        <v>50000</v>
      </c>
      <c r="K38" s="41">
        <f>+Tableau2456573483[[#This Row],[REMUNERATION BRUTE]]-Tableau2456573483[[#This Row],[CHANTIERS]]-Tableau2456573483[[#This Row],[DEPLACE MENT]]-Tableau2456573483[[#This Row],[LOGEMENT]]</f>
        <v>409336</v>
      </c>
      <c r="L38" s="41">
        <v>449999.90399999998</v>
      </c>
      <c r="M38" s="84">
        <v>89200</v>
      </c>
      <c r="N38" s="78">
        <f>Tableau2456573483[[#This Row],[REMUNERATION BRUTE]]*0.04</f>
        <v>22373.439999999999</v>
      </c>
      <c r="O38" s="77">
        <v>128647</v>
      </c>
      <c r="P38" s="77">
        <f>Tableau2456573483[[#This Row],[REMUNERATION BRUTE]]*0.036</f>
        <v>20136.095999999998</v>
      </c>
      <c r="Q38" s="77">
        <f t="shared" si="0"/>
        <v>108510.90400000001</v>
      </c>
      <c r="R38" s="77"/>
    </row>
    <row r="39" spans="2:19" s="22" customFormat="1" ht="28.9" customHeight="1" x14ac:dyDescent="0.25">
      <c r="B39" s="60">
        <v>34</v>
      </c>
      <c r="C39" s="18" t="s">
        <v>89</v>
      </c>
      <c r="D39" s="11" t="s">
        <v>21</v>
      </c>
      <c r="E39" s="12">
        <v>45638</v>
      </c>
      <c r="F39" s="17"/>
      <c r="G39" s="11">
        <v>167583</v>
      </c>
      <c r="H39" s="11"/>
      <c r="I39" s="11"/>
      <c r="J39" s="11"/>
      <c r="K39" s="11">
        <f>+Tableau2456573483[[#This Row],[REMUNERATION BRUTE]]-Tableau2456573483[[#This Row],[CHANTIERS]]-Tableau2456573483[[#This Row],[DEPLACE MENT]]-Tableau2456573483[[#This Row],[LOGEMENT]]</f>
        <v>167583</v>
      </c>
      <c r="L39" s="11">
        <v>150000</v>
      </c>
      <c r="M39" s="84">
        <v>11550</v>
      </c>
      <c r="N39" s="78"/>
      <c r="O39" s="77">
        <v>38544</v>
      </c>
      <c r="P39" s="77">
        <f>Tableau2456573483[[#This Row],[REMUNERATION BRUTE]]*0.036</f>
        <v>6032.9879999999994</v>
      </c>
      <c r="Q39" s="77">
        <f t="shared" si="0"/>
        <v>32511.012000000002</v>
      </c>
      <c r="R39" s="77" t="s">
        <v>93</v>
      </c>
    </row>
    <row r="40" spans="2:19" s="22" customFormat="1" ht="28.9" customHeight="1" x14ac:dyDescent="0.25">
      <c r="B40" s="60">
        <v>35</v>
      </c>
      <c r="C40" s="18" t="s">
        <v>90</v>
      </c>
      <c r="D40" s="11" t="s">
        <v>10</v>
      </c>
      <c r="E40" s="12"/>
      <c r="F40" s="17"/>
      <c r="G40" s="11">
        <v>279668</v>
      </c>
      <c r="H40" s="39">
        <v>50000</v>
      </c>
      <c r="I40" s="39"/>
      <c r="J40" s="39">
        <v>25000</v>
      </c>
      <c r="K40" s="39">
        <f>+Tableau2456573483[[#This Row],[REMUNERATION BRUTE]]-Tableau2456573483[[#This Row],[CHANTIERS]]-Tableau2456573483[[#This Row],[DEPLACE MENT]]-Tableau2456573483[[#This Row],[LOGEMENT]]</f>
        <v>204668</v>
      </c>
      <c r="L40" s="11">
        <v>240090</v>
      </c>
      <c r="M40" s="84">
        <v>29510</v>
      </c>
      <c r="N40" s="78"/>
      <c r="O40" s="77">
        <v>64324</v>
      </c>
      <c r="P40" s="77">
        <f>Tableau2456573483[[#This Row],[REMUNERATION BRUTE]]*0.036</f>
        <v>10068.047999999999</v>
      </c>
      <c r="Q40" s="77">
        <f t="shared" si="0"/>
        <v>54255.952000000005</v>
      </c>
      <c r="R40" s="77" t="s">
        <v>93</v>
      </c>
    </row>
    <row r="41" spans="2:19" ht="28.9" customHeight="1" x14ac:dyDescent="0.25">
      <c r="B41" s="61" t="s">
        <v>91</v>
      </c>
      <c r="C41" s="62"/>
      <c r="D41" s="63"/>
      <c r="E41" s="64"/>
      <c r="F41" s="65"/>
      <c r="G41" s="63"/>
      <c r="H41" s="63"/>
      <c r="I41" s="63"/>
      <c r="J41" s="63"/>
      <c r="K41" s="63"/>
      <c r="L41" s="69">
        <f>SUBTOTAL(109,Tableau2456573483[REMUNERATION NETTE])</f>
        <v>8572488.4479999989</v>
      </c>
      <c r="M41" s="79">
        <f>SUM(M6:M40)</f>
        <v>1327010</v>
      </c>
      <c r="N41" s="80">
        <f>SUM(N6:N39)</f>
        <v>245765.52000000005</v>
      </c>
      <c r="O41" s="79">
        <f>SUM(O6:O40)</f>
        <v>2361911</v>
      </c>
      <c r="P41" s="81">
        <f>SUM(P6:P40)</f>
        <v>369690.80400000006</v>
      </c>
      <c r="Q41" s="81">
        <f>SUM(Q6:Q40)</f>
        <v>1992220.1960000009</v>
      </c>
      <c r="R41" s="66">
        <f>SUM(R6:R38)</f>
        <v>0</v>
      </c>
      <c r="S41" s="67"/>
    </row>
  </sheetData>
  <mergeCells count="2">
    <mergeCell ref="B2:L2"/>
    <mergeCell ref="B3:C3"/>
  </mergeCells>
  <pageMargins left="0.7" right="0.7" top="0.75" bottom="0.75" header="0.3" footer="0.3"/>
  <pageSetup paperSize="9" scale="7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JANVIER 2025</vt:lpstr>
      <vt:lpstr>FICHE CHARGES SALARIALE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 OUENSOU</dc:creator>
  <cp:lastModifiedBy>Odette OUENSOU</cp:lastModifiedBy>
  <cp:lastPrinted>2023-03-03T10:53:26Z</cp:lastPrinted>
  <dcterms:created xsi:type="dcterms:W3CDTF">2015-06-05T18:19:34Z</dcterms:created>
  <dcterms:modified xsi:type="dcterms:W3CDTF">2025-02-24T07:29:54Z</dcterms:modified>
</cp:coreProperties>
</file>