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slicers/slicer1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"/>
    </mc:Choice>
  </mc:AlternateContent>
  <xr:revisionPtr revIDLastSave="0" documentId="8_{8E337F7A-FFDF-4674-8ED2-2E607126020E}" xr6:coauthVersionLast="47" xr6:coauthVersionMax="47" xr10:uidLastSave="{00000000-0000-0000-0000-000000000000}"/>
  <bookViews>
    <workbookView xWindow="-120" yWindow="-120" windowWidth="29040" windowHeight="15720" tabRatio="817" firstSheet="3" activeTab="3" xr2:uid="{00000000-000D-0000-FFFF-FFFF00000000}"/>
  </bookViews>
  <sheets>
    <sheet name="CELLULE ADEOTI" sheetId="10" state="hidden" r:id="rId1"/>
    <sheet name="liste" sheetId="18" r:id="rId2"/>
    <sheet name="SUIVI CHIFFRE D'AFFAIRES" sheetId="27" r:id="rId3"/>
    <sheet name="BUDGET CITES ADMINISTRATIVE" sheetId="16" r:id="rId4"/>
    <sheet name="TCD" sheetId="32" r:id="rId5"/>
    <sheet name="ANALYTIQUE 2024" sheetId="29" r:id="rId6"/>
    <sheet name="ANALYTIQUE 2025" sheetId="31" r:id="rId7"/>
  </sheets>
  <definedNames>
    <definedName name="BUDGETADEOTI">#REF!</definedName>
    <definedName name="LIGNEBUDGET">Tableau3[LIGNE BUDGETAIRE]</definedName>
    <definedName name="MOIS">Tableau4[MOIS]</definedName>
    <definedName name="Segment_MOIS">#N/A</definedName>
    <definedName name="_xlnm.Print_Area" localSheetId="3">'BUDGET CITES ADMINISTRATIVE'!$A$1:$BI$98</definedName>
  </definedNames>
  <calcPr calcId="191028"/>
  <pivotCaches>
    <pivotCache cacheId="230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26" i="16" l="1"/>
  <c r="AY28" i="16"/>
  <c r="AY44" i="16" l="1"/>
  <c r="I92" i="16" l="1"/>
  <c r="I94" i="16" s="1"/>
  <c r="H92" i="16"/>
  <c r="H94" i="16" s="1"/>
  <c r="G92" i="16"/>
  <c r="G94" i="16" s="1"/>
  <c r="F91" i="16"/>
  <c r="F90" i="16"/>
  <c r="F89" i="16"/>
  <c r="F88" i="16"/>
  <c r="F85" i="16"/>
  <c r="F84" i="16"/>
  <c r="F83" i="16"/>
  <c r="F82" i="16"/>
  <c r="F81" i="16"/>
  <c r="F80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0" i="16"/>
  <c r="F45" i="16"/>
  <c r="F43" i="16"/>
  <c r="F40" i="16"/>
  <c r="F39" i="16"/>
  <c r="F38" i="16"/>
  <c r="F37" i="16"/>
  <c r="F36" i="16"/>
  <c r="F35" i="16"/>
  <c r="F34" i="16"/>
  <c r="F31" i="16"/>
  <c r="F30" i="16"/>
  <c r="F29" i="16"/>
  <c r="F28" i="16"/>
  <c r="F27" i="16"/>
  <c r="F26" i="16"/>
  <c r="F25" i="16"/>
  <c r="F24" i="16"/>
  <c r="F23" i="16"/>
  <c r="F19" i="16"/>
  <c r="F18" i="16"/>
  <c r="F17" i="16"/>
  <c r="F16" i="16"/>
  <c r="F12" i="16"/>
  <c r="F10" i="16"/>
  <c r="F32" i="16" l="1"/>
  <c r="F41" i="16"/>
  <c r="F78" i="16"/>
  <c r="F86" i="16"/>
  <c r="F92" i="16"/>
  <c r="BI32" i="16"/>
  <c r="BH32" i="16"/>
  <c r="BG32" i="16"/>
  <c r="BF32" i="16"/>
  <c r="BE32" i="16"/>
  <c r="BD32" i="16"/>
  <c r="BC32" i="16"/>
  <c r="BB32" i="16"/>
  <c r="BA32" i="16"/>
  <c r="AZ32" i="16"/>
  <c r="AY32" i="16"/>
  <c r="AX32" i="16"/>
  <c r="AW32" i="16"/>
  <c r="BH14" i="16"/>
  <c r="BI14" i="16"/>
  <c r="BG14" i="16"/>
  <c r="BF14" i="16"/>
  <c r="BE14" i="16"/>
  <c r="BD14" i="16"/>
  <c r="BC14" i="16"/>
  <c r="BB14" i="16"/>
  <c r="BA14" i="16"/>
  <c r="AZ14" i="16"/>
  <c r="AY14" i="16"/>
  <c r="AX14" i="16"/>
  <c r="AW14" i="16"/>
  <c r="AV14" i="16"/>
  <c r="L91" i="16"/>
  <c r="L90" i="16"/>
  <c r="L89" i="16"/>
  <c r="L88" i="16"/>
  <c r="L85" i="16"/>
  <c r="L84" i="16"/>
  <c r="L83" i="16"/>
  <c r="L82" i="16"/>
  <c r="L81" i="16"/>
  <c r="L80" i="16"/>
  <c r="L77" i="16"/>
  <c r="L76" i="16"/>
  <c r="L75" i="16"/>
  <c r="L74" i="16"/>
  <c r="L73" i="16"/>
  <c r="L71" i="16"/>
  <c r="L70" i="16"/>
  <c r="L69" i="16"/>
  <c r="L68" i="16"/>
  <c r="L67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50" i="16"/>
  <c r="L49" i="16"/>
  <c r="L48" i="16"/>
  <c r="L47" i="16"/>
  <c r="L46" i="16"/>
  <c r="L45" i="16"/>
  <c r="L44" i="16"/>
  <c r="L43" i="16"/>
  <c r="L40" i="16"/>
  <c r="L39" i="16"/>
  <c r="L38" i="16"/>
  <c r="L37" i="16"/>
  <c r="L36" i="16"/>
  <c r="L35" i="16"/>
  <c r="L34" i="16"/>
  <c r="L31" i="16"/>
  <c r="L30" i="16"/>
  <c r="L29" i="16"/>
  <c r="L27" i="16"/>
  <c r="L25" i="16"/>
  <c r="L24" i="16"/>
  <c r="L23" i="16"/>
  <c r="L20" i="16"/>
  <c r="L19" i="16"/>
  <c r="L18" i="16"/>
  <c r="L17" i="16"/>
  <c r="L16" i="16"/>
  <c r="L13" i="16"/>
  <c r="L12" i="16"/>
  <c r="L11" i="16"/>
  <c r="L10" i="16"/>
  <c r="J10" i="16" s="1"/>
  <c r="L21" i="16" l="1"/>
  <c r="L92" i="16"/>
  <c r="L86" i="16"/>
  <c r="L51" i="16"/>
  <c r="L41" i="16"/>
  <c r="L14" i="16"/>
  <c r="J91" i="16" l="1"/>
  <c r="J90" i="16"/>
  <c r="J88" i="16"/>
  <c r="J85" i="16"/>
  <c r="J84" i="16"/>
  <c r="J83" i="16"/>
  <c r="J82" i="16"/>
  <c r="J81" i="16"/>
  <c r="J80" i="16"/>
  <c r="J77" i="16"/>
  <c r="J75" i="16"/>
  <c r="J74" i="16"/>
  <c r="J71" i="16"/>
  <c r="J70" i="16"/>
  <c r="J69" i="16"/>
  <c r="J68" i="16"/>
  <c r="J67" i="16"/>
  <c r="J66" i="16"/>
  <c r="J65" i="16"/>
  <c r="J64" i="16"/>
  <c r="J63" i="16"/>
  <c r="J62" i="16"/>
  <c r="J59" i="16"/>
  <c r="J58" i="16"/>
  <c r="J57" i="16"/>
  <c r="J56" i="16"/>
  <c r="J55" i="16"/>
  <c r="J54" i="16"/>
  <c r="J53" i="16"/>
  <c r="J50" i="16"/>
  <c r="J45" i="16"/>
  <c r="J43" i="16"/>
  <c r="J40" i="16"/>
  <c r="J39" i="16"/>
  <c r="J38" i="16"/>
  <c r="J37" i="16"/>
  <c r="J36" i="16"/>
  <c r="J35" i="16"/>
  <c r="J34" i="16"/>
  <c r="J31" i="16"/>
  <c r="J29" i="16"/>
  <c r="J27" i="16"/>
  <c r="J25" i="16"/>
  <c r="J24" i="16"/>
  <c r="J23" i="16"/>
  <c r="J19" i="16"/>
  <c r="J18" i="16"/>
  <c r="J17" i="16"/>
  <c r="J16" i="16"/>
  <c r="J12" i="16"/>
  <c r="J89" i="16"/>
  <c r="J73" i="16"/>
  <c r="J61" i="16"/>
  <c r="J76" i="16"/>
  <c r="J60" i="16"/>
  <c r="J30" i="16"/>
  <c r="J92" i="16" l="1"/>
  <c r="J86" i="16"/>
  <c r="J41" i="16"/>
  <c r="M75" i="16"/>
  <c r="C4" i="16" l="1"/>
  <c r="AU21" i="16"/>
  <c r="AU32" i="16"/>
  <c r="AU41" i="16"/>
  <c r="AU51" i="16"/>
  <c r="AU86" i="16"/>
  <c r="AU92" i="16"/>
  <c r="AS28" i="16" l="1"/>
  <c r="AS26" i="16"/>
  <c r="AQ28" i="16"/>
  <c r="L28" i="16" s="1"/>
  <c r="J28" i="16" s="1"/>
  <c r="AS32" i="16" l="1"/>
  <c r="M29" i="16"/>
  <c r="AQ32" i="16"/>
  <c r="O78" i="16"/>
  <c r="P78" i="16"/>
  <c r="Q78" i="16"/>
  <c r="R78" i="16"/>
  <c r="S78" i="16"/>
  <c r="T78" i="16"/>
  <c r="U78" i="16"/>
  <c r="V78" i="16"/>
  <c r="W78" i="16"/>
  <c r="X78" i="16"/>
  <c r="Y78" i="16"/>
  <c r="Z78" i="16"/>
  <c r="AA78" i="16"/>
  <c r="AB78" i="16"/>
  <c r="AC78" i="16"/>
  <c r="AD78" i="16"/>
  <c r="AE78" i="16"/>
  <c r="AF78" i="16"/>
  <c r="AH78" i="16"/>
  <c r="AI78" i="16"/>
  <c r="AJ78" i="16"/>
  <c r="AK78" i="16"/>
  <c r="AL78" i="16"/>
  <c r="AM78" i="16"/>
  <c r="AN78" i="16"/>
  <c r="AO78" i="16"/>
  <c r="AP78" i="16"/>
  <c r="AQ78" i="16"/>
  <c r="AR78" i="16"/>
  <c r="AS78" i="16"/>
  <c r="AT78" i="16"/>
  <c r="AU78" i="16"/>
  <c r="AV78" i="16"/>
  <c r="AW78" i="16"/>
  <c r="AX78" i="16"/>
  <c r="AY78" i="16"/>
  <c r="AZ78" i="16"/>
  <c r="BA78" i="16"/>
  <c r="BB78" i="16"/>
  <c r="BC78" i="16"/>
  <c r="BD78" i="16"/>
  <c r="BE78" i="16"/>
  <c r="BF78" i="16"/>
  <c r="BG78" i="16"/>
  <c r="BH78" i="16"/>
  <c r="BI78" i="16"/>
  <c r="N78" i="16"/>
  <c r="AO14" i="16"/>
  <c r="AO21" i="16"/>
  <c r="AO32" i="16"/>
  <c r="AO41" i="16"/>
  <c r="AO51" i="16"/>
  <c r="AO86" i="16"/>
  <c r="AO92" i="16"/>
  <c r="AO94" i="16" l="1"/>
  <c r="M77" i="16"/>
  <c r="AM32" i="16"/>
  <c r="AK21" i="16" l="1"/>
  <c r="AK26" i="16"/>
  <c r="AK32" i="16" l="1"/>
  <c r="L26" i="16"/>
  <c r="AI21" i="16"/>
  <c r="AI32" i="16"/>
  <c r="AI41" i="16"/>
  <c r="AI51" i="16"/>
  <c r="AI86" i="16"/>
  <c r="AI92" i="16"/>
  <c r="AD14" i="16"/>
  <c r="AE14" i="16"/>
  <c r="AF14" i="16"/>
  <c r="AG14" i="16"/>
  <c r="AH14" i="16"/>
  <c r="AI14" i="16"/>
  <c r="AJ14" i="16"/>
  <c r="AK14" i="16"/>
  <c r="AL14" i="16"/>
  <c r="AM14" i="16"/>
  <c r="AN14" i="16"/>
  <c r="AP14" i="16"/>
  <c r="AQ14" i="16"/>
  <c r="AR14" i="16"/>
  <c r="AS14" i="16"/>
  <c r="AT14" i="16"/>
  <c r="AU14" i="16"/>
  <c r="AU94" i="16" s="1"/>
  <c r="L32" i="16" l="1"/>
  <c r="J26" i="16"/>
  <c r="J32" i="16" s="1"/>
  <c r="AI94" i="16"/>
  <c r="L72" i="16"/>
  <c r="AG32" i="16"/>
  <c r="AE32" i="16"/>
  <c r="I918" i="29"/>
  <c r="L78" i="16" l="1"/>
  <c r="L94" i="16" s="1"/>
  <c r="J72" i="16"/>
  <c r="J78" i="16" s="1"/>
  <c r="AG78" i="16"/>
  <c r="K104" i="16" l="1"/>
  <c r="K105" i="16" s="1"/>
  <c r="K106" i="16" s="1"/>
  <c r="K107" i="16" s="1"/>
  <c r="K108" i="16" s="1"/>
  <c r="K109" i="16" s="1"/>
  <c r="K110" i="16" s="1"/>
  <c r="K111" i="16" s="1"/>
  <c r="K112" i="16" s="1"/>
  <c r="K113" i="16" s="1"/>
  <c r="K114" i="16" s="1"/>
  <c r="K115" i="16" s="1"/>
  <c r="K116" i="16" s="1"/>
  <c r="K117" i="16" s="1"/>
  <c r="K118" i="16" s="1"/>
  <c r="K119" i="16" s="1"/>
  <c r="K120" i="16" s="1"/>
  <c r="K121" i="16" s="1"/>
  <c r="K122" i="16" s="1"/>
  <c r="K123" i="16" s="1"/>
  <c r="K124" i="16" s="1"/>
  <c r="K125" i="16" s="1"/>
  <c r="K126" i="16" s="1"/>
  <c r="K127" i="16" s="1"/>
  <c r="M127" i="16" s="1"/>
  <c r="AC14" i="16" l="1"/>
  <c r="AC21" i="16"/>
  <c r="AC32" i="16"/>
  <c r="AC41" i="16"/>
  <c r="AC51" i="16"/>
  <c r="AC86" i="16"/>
  <c r="AC92" i="16"/>
  <c r="AC94" i="16" l="1"/>
  <c r="M111" i="16"/>
  <c r="N38" i="27" l="1"/>
  <c r="M38" i="27"/>
  <c r="H38" i="27"/>
  <c r="R26" i="27"/>
  <c r="J26" i="27"/>
  <c r="I26" i="27"/>
  <c r="R25" i="27"/>
  <c r="J25" i="27"/>
  <c r="I25" i="27"/>
  <c r="M24" i="27"/>
  <c r="H24" i="27"/>
  <c r="P23" i="27"/>
  <c r="R13" i="27"/>
  <c r="J13" i="27"/>
  <c r="K13" i="27" s="1"/>
  <c r="I13" i="27"/>
  <c r="R12" i="27"/>
  <c r="J12" i="27"/>
  <c r="K12" i="27" s="1"/>
  <c r="I12" i="27"/>
  <c r="N12" i="27" s="1"/>
  <c r="R11" i="27"/>
  <c r="J11" i="27"/>
  <c r="K11" i="27" s="1"/>
  <c r="I11" i="27"/>
  <c r="R10" i="27"/>
  <c r="J10" i="27"/>
  <c r="K10" i="27" s="1"/>
  <c r="I10" i="27"/>
  <c r="N10" i="27" s="1"/>
  <c r="R9" i="27"/>
  <c r="J9" i="27"/>
  <c r="K9" i="27" s="1"/>
  <c r="I9" i="27"/>
  <c r="R8" i="27"/>
  <c r="J8" i="27"/>
  <c r="I8" i="27"/>
  <c r="N8" i="27" s="1"/>
  <c r="R7" i="27"/>
  <c r="J7" i="27"/>
  <c r="K7" i="27" s="1"/>
  <c r="I7" i="27"/>
  <c r="C4" i="27"/>
  <c r="L11" i="27" l="1"/>
  <c r="O11" i="27" s="1"/>
  <c r="P11" i="27" s="1"/>
  <c r="Q11" i="27" s="1"/>
  <c r="R38" i="27"/>
  <c r="I38" i="27"/>
  <c r="L12" i="27"/>
  <c r="O12" i="27" s="1"/>
  <c r="P12" i="27" s="1"/>
  <c r="Q12" i="27" s="1"/>
  <c r="L13" i="27"/>
  <c r="O13" i="27" s="1"/>
  <c r="P13" i="27" s="1"/>
  <c r="Q13" i="27" s="1"/>
  <c r="I24" i="27"/>
  <c r="N11" i="27"/>
  <c r="L10" i="27"/>
  <c r="O10" i="27" s="1"/>
  <c r="P10" i="27" s="1"/>
  <c r="Q10" i="27" s="1"/>
  <c r="L25" i="27"/>
  <c r="J38" i="27"/>
  <c r="K25" i="27"/>
  <c r="L26" i="27"/>
  <c r="O26" i="27" s="1"/>
  <c r="P26" i="27" s="1"/>
  <c r="Q26" i="27" s="1"/>
  <c r="K26" i="27"/>
  <c r="L8" i="27"/>
  <c r="O8" i="27" s="1"/>
  <c r="P8" i="27" s="1"/>
  <c r="Q8" i="27" s="1"/>
  <c r="K8" i="27"/>
  <c r="K24" i="27" s="1"/>
  <c r="N7" i="27"/>
  <c r="L7" i="27"/>
  <c r="J24" i="27"/>
  <c r="N9" i="27"/>
  <c r="L9" i="27"/>
  <c r="O9" i="27" s="1"/>
  <c r="P9" i="27" s="1"/>
  <c r="Q9" i="27" s="1"/>
  <c r="N24" i="27" l="1"/>
  <c r="K38" i="27"/>
  <c r="L38" i="27"/>
  <c r="O25" i="27"/>
  <c r="O7" i="27"/>
  <c r="L24" i="27"/>
  <c r="P25" i="27" l="1"/>
  <c r="O38" i="27"/>
  <c r="O24" i="27"/>
  <c r="P7" i="27"/>
  <c r="P38" i="27" l="1"/>
  <c r="Q25" i="27"/>
  <c r="Q38" i="27" s="1"/>
  <c r="P24" i="27"/>
  <c r="Q7" i="27"/>
  <c r="Q24" i="27" s="1"/>
  <c r="M90" i="16" l="1"/>
  <c r="M91" i="16"/>
  <c r="M89" i="16"/>
  <c r="M82" i="16"/>
  <c r="M83" i="16"/>
  <c r="M84" i="16"/>
  <c r="M85" i="16"/>
  <c r="M81" i="16"/>
  <c r="M55" i="16"/>
  <c r="M56" i="16"/>
  <c r="M57" i="16"/>
  <c r="M58" i="16"/>
  <c r="M59" i="16"/>
  <c r="M60" i="16"/>
  <c r="M61" i="16"/>
  <c r="M62" i="16"/>
  <c r="M63" i="16"/>
  <c r="M64" i="16"/>
  <c r="M65" i="16"/>
  <c r="M66" i="16"/>
  <c r="M67" i="16"/>
  <c r="M68" i="16"/>
  <c r="M69" i="16"/>
  <c r="M70" i="16"/>
  <c r="M71" i="16"/>
  <c r="M72" i="16"/>
  <c r="M73" i="16"/>
  <c r="M74" i="16"/>
  <c r="M54" i="16"/>
  <c r="M45" i="16"/>
  <c r="M50" i="16"/>
  <c r="M36" i="16"/>
  <c r="M37" i="16"/>
  <c r="M38" i="16"/>
  <c r="M39" i="16"/>
  <c r="M40" i="16"/>
  <c r="M35" i="16"/>
  <c r="M25" i="16"/>
  <c r="M26" i="16"/>
  <c r="M27" i="16"/>
  <c r="M28" i="16"/>
  <c r="M30" i="16"/>
  <c r="M31" i="16"/>
  <c r="M24" i="16"/>
  <c r="M18" i="16"/>
  <c r="M19" i="16"/>
  <c r="M17" i="16"/>
  <c r="J52" i="16"/>
  <c r="M12" i="16" l="1"/>
  <c r="AA14" i="16"/>
  <c r="AA21" i="16"/>
  <c r="AA32" i="16"/>
  <c r="AA41" i="16"/>
  <c r="AA51" i="16"/>
  <c r="AA86" i="16"/>
  <c r="AA92" i="16"/>
  <c r="Y14" i="16"/>
  <c r="Y21" i="16"/>
  <c r="Y32" i="16"/>
  <c r="Y41" i="16"/>
  <c r="Y51" i="16"/>
  <c r="Y86" i="16"/>
  <c r="AA94" i="16" l="1"/>
  <c r="M110" i="16"/>
  <c r="S51" i="16"/>
  <c r="S41" i="16"/>
  <c r="S32" i="16"/>
  <c r="S14" i="16"/>
  <c r="S92" i="16"/>
  <c r="V46" i="16"/>
  <c r="W14" i="16"/>
  <c r="W21" i="16"/>
  <c r="W32" i="16"/>
  <c r="W41" i="16"/>
  <c r="W51" i="16"/>
  <c r="W86" i="16"/>
  <c r="W92" i="16"/>
  <c r="U21" i="16"/>
  <c r="U32" i="16"/>
  <c r="U41" i="16"/>
  <c r="U51" i="16"/>
  <c r="U86" i="16"/>
  <c r="U92" i="16"/>
  <c r="U14" i="16"/>
  <c r="T14" i="16"/>
  <c r="U94" i="16" l="1"/>
  <c r="W94" i="16"/>
  <c r="M107" i="16"/>
  <c r="M108" i="16"/>
  <c r="O41" i="16" l="1"/>
  <c r="P41" i="16"/>
  <c r="Q41" i="16"/>
  <c r="R41" i="16"/>
  <c r="T41" i="16"/>
  <c r="V41" i="16"/>
  <c r="X41" i="16"/>
  <c r="Z41" i="16"/>
  <c r="AB41" i="16"/>
  <c r="AD41" i="16"/>
  <c r="AE41" i="16"/>
  <c r="AF41" i="16"/>
  <c r="AG41" i="16"/>
  <c r="AH41" i="16"/>
  <c r="AJ41" i="16"/>
  <c r="AK41" i="16"/>
  <c r="AL41" i="16"/>
  <c r="AM41" i="16"/>
  <c r="AN41" i="16"/>
  <c r="AP41" i="16"/>
  <c r="AQ41" i="16"/>
  <c r="AR41" i="16"/>
  <c r="AS41" i="16"/>
  <c r="AT41" i="16"/>
  <c r="AV41" i="16"/>
  <c r="AW41" i="16"/>
  <c r="AX41" i="16"/>
  <c r="AY41" i="16"/>
  <c r="AZ41" i="16"/>
  <c r="BA41" i="16"/>
  <c r="BB41" i="16"/>
  <c r="BC41" i="16"/>
  <c r="BD41" i="16"/>
  <c r="BE41" i="16"/>
  <c r="BF41" i="16"/>
  <c r="BG41" i="16"/>
  <c r="BH41" i="16"/>
  <c r="BI41" i="16"/>
  <c r="N41" i="16"/>
  <c r="V13" i="16"/>
  <c r="R13" i="16"/>
  <c r="P13" i="16"/>
  <c r="N13" i="16"/>
  <c r="BH48" i="16"/>
  <c r="BF48" i="16"/>
  <c r="BD48" i="16"/>
  <c r="BB48" i="16"/>
  <c r="AZ48" i="16"/>
  <c r="AX48" i="16"/>
  <c r="AV48" i="16"/>
  <c r="AT48" i="16"/>
  <c r="AR48" i="16"/>
  <c r="AP48" i="16"/>
  <c r="AN48" i="16"/>
  <c r="AL48" i="16"/>
  <c r="AJ48" i="16"/>
  <c r="AH48" i="16"/>
  <c r="AF48" i="16"/>
  <c r="AD48" i="16"/>
  <c r="AB48" i="16"/>
  <c r="Z48" i="16"/>
  <c r="X48" i="16"/>
  <c r="V48" i="16"/>
  <c r="T48" i="16"/>
  <c r="R48" i="16"/>
  <c r="P48" i="16"/>
  <c r="N48" i="16"/>
  <c r="N86" i="16"/>
  <c r="N92" i="16"/>
  <c r="F13" i="16" l="1"/>
  <c r="F48" i="16"/>
  <c r="J13" i="16"/>
  <c r="M13" i="16" s="1"/>
  <c r="J48" i="16"/>
  <c r="M48" i="16" s="1"/>
  <c r="K37" i="16" l="1"/>
  <c r="K35" i="16"/>
  <c r="K38" i="16"/>
  <c r="K39" i="16"/>
  <c r="K36" i="16"/>
  <c r="K40" i="16"/>
  <c r="S21" i="16"/>
  <c r="R14" i="16"/>
  <c r="S86" i="16" l="1"/>
  <c r="M106" i="16" s="1"/>
  <c r="S94" i="16" l="1"/>
  <c r="O14" i="16"/>
  <c r="O21" i="16"/>
  <c r="P21" i="16"/>
  <c r="Q21" i="16"/>
  <c r="R21" i="16"/>
  <c r="V21" i="16"/>
  <c r="X21" i="16"/>
  <c r="Z21" i="16"/>
  <c r="AB21" i="16"/>
  <c r="AD21" i="16"/>
  <c r="AE21" i="16"/>
  <c r="AF21" i="16"/>
  <c r="AG21" i="16"/>
  <c r="AH21" i="16"/>
  <c r="AJ21" i="16"/>
  <c r="AL21" i="16"/>
  <c r="AM21" i="16"/>
  <c r="AN21" i="16"/>
  <c r="AP21" i="16"/>
  <c r="AQ21" i="16"/>
  <c r="AR21" i="16"/>
  <c r="AS21" i="16"/>
  <c r="AT21" i="16"/>
  <c r="AV21" i="16"/>
  <c r="AW21" i="16"/>
  <c r="AX21" i="16"/>
  <c r="AY21" i="16"/>
  <c r="AZ21" i="16"/>
  <c r="BA21" i="16"/>
  <c r="BB21" i="16"/>
  <c r="BC21" i="16"/>
  <c r="BD21" i="16"/>
  <c r="BE21" i="16"/>
  <c r="BF21" i="16"/>
  <c r="BG21" i="16"/>
  <c r="BH21" i="16"/>
  <c r="BI21" i="16"/>
  <c r="O51" i="16"/>
  <c r="Q51" i="16"/>
  <c r="AE51" i="16"/>
  <c r="AG51" i="16"/>
  <c r="AK51" i="16"/>
  <c r="AM51" i="16"/>
  <c r="AQ51" i="16"/>
  <c r="AS51" i="16"/>
  <c r="AW51" i="16"/>
  <c r="AY51" i="16"/>
  <c r="BA51" i="16"/>
  <c r="BC51" i="16"/>
  <c r="BE51" i="16"/>
  <c r="BG51" i="16"/>
  <c r="BI51" i="16"/>
  <c r="Q14" i="16"/>
  <c r="O86" i="16"/>
  <c r="P86" i="16"/>
  <c r="Q86" i="16"/>
  <c r="R86" i="16"/>
  <c r="T86" i="16"/>
  <c r="V86" i="16"/>
  <c r="X86" i="16"/>
  <c r="Z86" i="16"/>
  <c r="AB86" i="16"/>
  <c r="AD86" i="16"/>
  <c r="AE86" i="16"/>
  <c r="AF86" i="16"/>
  <c r="AG86" i="16"/>
  <c r="AH86" i="16"/>
  <c r="AJ86" i="16"/>
  <c r="AK86" i="16"/>
  <c r="AL86" i="16"/>
  <c r="AM86" i="16"/>
  <c r="AN86" i="16"/>
  <c r="AP86" i="16"/>
  <c r="AQ86" i="16"/>
  <c r="AR86" i="16"/>
  <c r="AS86" i="16"/>
  <c r="AT86" i="16"/>
  <c r="AV86" i="16"/>
  <c r="AW86" i="16"/>
  <c r="AX86" i="16"/>
  <c r="AY86" i="16"/>
  <c r="AZ86" i="16"/>
  <c r="BA86" i="16"/>
  <c r="BB86" i="16"/>
  <c r="BC86" i="16"/>
  <c r="BD86" i="16"/>
  <c r="BE86" i="16"/>
  <c r="BF86" i="16"/>
  <c r="BG86" i="16"/>
  <c r="BH86" i="16"/>
  <c r="BI86" i="16"/>
  <c r="O92" i="16"/>
  <c r="P92" i="16"/>
  <c r="Q92" i="16"/>
  <c r="T92" i="16"/>
  <c r="V92" i="16"/>
  <c r="X92" i="16"/>
  <c r="Y92" i="16"/>
  <c r="Z92" i="16"/>
  <c r="AB92" i="16"/>
  <c r="AD92" i="16"/>
  <c r="AE92" i="16"/>
  <c r="AF92" i="16"/>
  <c r="AG92" i="16"/>
  <c r="AH92" i="16"/>
  <c r="AJ92" i="16"/>
  <c r="AK92" i="16"/>
  <c r="AL92" i="16"/>
  <c r="AM92" i="16"/>
  <c r="AN92" i="16"/>
  <c r="AP92" i="16"/>
  <c r="AQ92" i="16"/>
  <c r="AR92" i="16"/>
  <c r="AS92" i="16"/>
  <c r="AT92" i="16"/>
  <c r="AV92" i="16"/>
  <c r="AW92" i="16"/>
  <c r="AX92" i="16"/>
  <c r="AY92" i="16"/>
  <c r="AZ92" i="16"/>
  <c r="BA92" i="16"/>
  <c r="BB92" i="16"/>
  <c r="BC92" i="16"/>
  <c r="BD92" i="16"/>
  <c r="BE92" i="16"/>
  <c r="BF92" i="16"/>
  <c r="BG92" i="16"/>
  <c r="BH92" i="16"/>
  <c r="BI92" i="16"/>
  <c r="R92" i="16"/>
  <c r="BG94" i="16" l="1"/>
  <c r="BC94" i="16"/>
  <c r="AY94" i="16"/>
  <c r="AE94" i="16"/>
  <c r="M109" i="16"/>
  <c r="Y94" i="16"/>
  <c r="AK94" i="16"/>
  <c r="AS94" i="16"/>
  <c r="BI94" i="16"/>
  <c r="BE94" i="16"/>
  <c r="BA94" i="16"/>
  <c r="AW94" i="16"/>
  <c r="AM94" i="16"/>
  <c r="AG94" i="16"/>
  <c r="AQ94" i="16"/>
  <c r="M119" i="16"/>
  <c r="M113" i="16"/>
  <c r="M121" i="16"/>
  <c r="M117" i="16"/>
  <c r="M125" i="16"/>
  <c r="M124" i="16"/>
  <c r="M120" i="16"/>
  <c r="M112" i="16"/>
  <c r="M116" i="16"/>
  <c r="M115" i="16"/>
  <c r="M123" i="16"/>
  <c r="M126" i="16"/>
  <c r="M122" i="16"/>
  <c r="M118" i="16"/>
  <c r="M114" i="16"/>
  <c r="K77" i="16" l="1"/>
  <c r="BH47" i="16"/>
  <c r="BF47" i="16"/>
  <c r="BD47" i="16"/>
  <c r="BB47" i="16"/>
  <c r="AZ47" i="16"/>
  <c r="AX47" i="16"/>
  <c r="AV47" i="16"/>
  <c r="AT47" i="16"/>
  <c r="AR47" i="16"/>
  <c r="AP47" i="16"/>
  <c r="AN47" i="16"/>
  <c r="AL47" i="16"/>
  <c r="AJ47" i="16"/>
  <c r="AH47" i="16"/>
  <c r="AF47" i="16"/>
  <c r="AD47" i="16"/>
  <c r="AB47" i="16"/>
  <c r="Z47" i="16"/>
  <c r="X47" i="16"/>
  <c r="V47" i="16"/>
  <c r="T47" i="16"/>
  <c r="R47" i="16"/>
  <c r="P47" i="16"/>
  <c r="N47" i="16"/>
  <c r="BH46" i="16"/>
  <c r="BF46" i="16"/>
  <c r="BD46" i="16"/>
  <c r="BB46" i="16"/>
  <c r="AZ46" i="16"/>
  <c r="AX46" i="16"/>
  <c r="AV46" i="16"/>
  <c r="AT46" i="16"/>
  <c r="AR46" i="16"/>
  <c r="AP46" i="16"/>
  <c r="AN46" i="16"/>
  <c r="AL46" i="16"/>
  <c r="AJ46" i="16"/>
  <c r="AH46" i="16"/>
  <c r="AF46" i="16"/>
  <c r="AD46" i="16"/>
  <c r="AB46" i="16"/>
  <c r="Z46" i="16"/>
  <c r="X46" i="16"/>
  <c r="T46" i="16"/>
  <c r="BH44" i="16"/>
  <c r="BF44" i="16"/>
  <c r="BD44" i="16"/>
  <c r="BB44" i="16"/>
  <c r="AZ44" i="16"/>
  <c r="AX44" i="16"/>
  <c r="AV44" i="16"/>
  <c r="AT44" i="16"/>
  <c r="AR44" i="16"/>
  <c r="AP44" i="16"/>
  <c r="AN44" i="16"/>
  <c r="AL44" i="16"/>
  <c r="AJ44" i="16"/>
  <c r="AH44" i="16"/>
  <c r="AF44" i="16"/>
  <c r="AD44" i="16"/>
  <c r="AB44" i="16"/>
  <c r="Z44" i="16"/>
  <c r="X44" i="16"/>
  <c r="V44" i="16"/>
  <c r="T44" i="16"/>
  <c r="R44" i="16"/>
  <c r="P44" i="16"/>
  <c r="N44" i="16"/>
  <c r="N32" i="16"/>
  <c r="F47" i="16" l="1"/>
  <c r="F44" i="16"/>
  <c r="F46" i="16"/>
  <c r="J44" i="16"/>
  <c r="M44" i="16" s="1"/>
  <c r="J47" i="16"/>
  <c r="J46" i="16"/>
  <c r="K62" i="16"/>
  <c r="K55" i="16"/>
  <c r="K63" i="16"/>
  <c r="K71" i="16"/>
  <c r="K75" i="16"/>
  <c r="K60" i="16"/>
  <c r="K56" i="16"/>
  <c r="K64" i="16"/>
  <c r="K72" i="16"/>
  <c r="K57" i="16"/>
  <c r="K65" i="16"/>
  <c r="K73" i="16"/>
  <c r="K54" i="16"/>
  <c r="K61" i="16"/>
  <c r="K70" i="16"/>
  <c r="K58" i="16"/>
  <c r="K66" i="16"/>
  <c r="K74" i="16"/>
  <c r="K59" i="16"/>
  <c r="K67" i="16"/>
  <c r="K68" i="16"/>
  <c r="K69" i="16"/>
  <c r="T20" i="16"/>
  <c r="N11" i="16"/>
  <c r="BH51" i="16"/>
  <c r="BF51" i="16"/>
  <c r="BD51" i="16"/>
  <c r="BB51" i="16"/>
  <c r="AZ51" i="16"/>
  <c r="AX51" i="16"/>
  <c r="AV51" i="16"/>
  <c r="AT51" i="16"/>
  <c r="AR51" i="16"/>
  <c r="AP51" i="16"/>
  <c r="AN51" i="16"/>
  <c r="AL51" i="16"/>
  <c r="AJ51" i="16"/>
  <c r="AH51" i="16"/>
  <c r="AF51" i="16"/>
  <c r="AD51" i="16"/>
  <c r="AB51" i="16"/>
  <c r="Z51" i="16"/>
  <c r="X51" i="16"/>
  <c r="V51" i="16"/>
  <c r="T51" i="16"/>
  <c r="P49" i="16"/>
  <c r="F49" i="16" s="1"/>
  <c r="F11" i="16" l="1"/>
  <c r="F20" i="16"/>
  <c r="F21" i="16" s="1"/>
  <c r="F51" i="16"/>
  <c r="J49" i="16"/>
  <c r="J51" i="16" s="1"/>
  <c r="J11" i="16"/>
  <c r="J20" i="16"/>
  <c r="J21" i="16" s="1"/>
  <c r="M47" i="16"/>
  <c r="M46" i="16"/>
  <c r="N21" i="16"/>
  <c r="T21" i="16"/>
  <c r="R51" i="16"/>
  <c r="N51" i="16"/>
  <c r="N14" i="16"/>
  <c r="N94" i="16" s="1"/>
  <c r="P51" i="16"/>
  <c r="F14" i="16" l="1"/>
  <c r="F94" i="16" s="1"/>
  <c r="J14" i="16"/>
  <c r="J94" i="16" s="1"/>
  <c r="M11" i="16"/>
  <c r="L104" i="16"/>
  <c r="N104" i="16" s="1"/>
  <c r="M49" i="16"/>
  <c r="M20" i="16"/>
  <c r="J96" i="16" l="1"/>
  <c r="M96" i="16" s="1"/>
  <c r="K11" i="16"/>
  <c r="P14" i="16"/>
  <c r="V14" i="16"/>
  <c r="X14" i="16"/>
  <c r="Z14" i="16"/>
  <c r="AB14" i="16"/>
  <c r="P32" i="16"/>
  <c r="R32" i="16"/>
  <c r="T32" i="16"/>
  <c r="V32" i="16"/>
  <c r="X32" i="16"/>
  <c r="Z32" i="16"/>
  <c r="AB32" i="16"/>
  <c r="V94" i="16" l="1"/>
  <c r="X94" i="16"/>
  <c r="Z94" i="16"/>
  <c r="L107" i="16"/>
  <c r="P107" i="16" s="1"/>
  <c r="T94" i="16"/>
  <c r="L106" i="16"/>
  <c r="P106" i="16" s="1"/>
  <c r="R94" i="16"/>
  <c r="AB94" i="16"/>
  <c r="P94" i="16"/>
  <c r="L111" i="16"/>
  <c r="P111" i="16" s="1"/>
  <c r="L109" i="16"/>
  <c r="P109" i="16" s="1"/>
  <c r="L108" i="16"/>
  <c r="P108" i="16" s="1"/>
  <c r="L105" i="16"/>
  <c r="O32" i="16"/>
  <c r="Q32" i="16"/>
  <c r="M104" i="16" l="1"/>
  <c r="P104" i="16" s="1"/>
  <c r="O94" i="16"/>
  <c r="M105" i="16"/>
  <c r="P105" i="16" s="1"/>
  <c r="Q94" i="16"/>
  <c r="N105" i="16"/>
  <c r="N106" i="16" s="1"/>
  <c r="N107" i="16" s="1"/>
  <c r="N108" i="16" s="1"/>
  <c r="N109" i="16" s="1"/>
  <c r="AA96" i="16"/>
  <c r="L110" i="16"/>
  <c r="P110" i="16" s="1"/>
  <c r="O104" i="16" l="1"/>
  <c r="R104" i="16" s="1"/>
  <c r="N110" i="16"/>
  <c r="N111" i="16" s="1"/>
  <c r="Q104" i="16"/>
  <c r="AD32" i="16"/>
  <c r="AD94" i="16" s="1"/>
  <c r="AF32" i="16"/>
  <c r="AF94" i="16" s="1"/>
  <c r="AH32" i="16"/>
  <c r="AH94" i="16" s="1"/>
  <c r="AJ32" i="16"/>
  <c r="AL32" i="16"/>
  <c r="AN32" i="16"/>
  <c r="AP32" i="16"/>
  <c r="AR32" i="16"/>
  <c r="AT32" i="16"/>
  <c r="AV32" i="16"/>
  <c r="L112" i="16"/>
  <c r="L113" i="16"/>
  <c r="P113" i="16" s="1"/>
  <c r="O105" i="16" l="1"/>
  <c r="L121" i="16"/>
  <c r="AV94" i="16"/>
  <c r="L126" i="16"/>
  <c r="BF94" i="16"/>
  <c r="L122" i="16"/>
  <c r="AX94" i="16"/>
  <c r="L118" i="16"/>
  <c r="P118" i="16" s="1"/>
  <c r="AP94" i="16"/>
  <c r="L125" i="16"/>
  <c r="BD94" i="16"/>
  <c r="L117" i="16"/>
  <c r="P117" i="16" s="1"/>
  <c r="AN94" i="16"/>
  <c r="L124" i="16"/>
  <c r="BB94" i="16"/>
  <c r="L120" i="16"/>
  <c r="P120" i="16" s="1"/>
  <c r="AT94" i="16"/>
  <c r="L116" i="16"/>
  <c r="P116" i="16" s="1"/>
  <c r="AL94" i="16"/>
  <c r="L127" i="16"/>
  <c r="BH94" i="16"/>
  <c r="L123" i="16"/>
  <c r="AZ94" i="16"/>
  <c r="L119" i="16"/>
  <c r="P119" i="16" s="1"/>
  <c r="AR94" i="16"/>
  <c r="L115" i="16"/>
  <c r="P115" i="16" s="1"/>
  <c r="AJ94" i="16"/>
  <c r="N112" i="16"/>
  <c r="N113" i="16" s="1"/>
  <c r="P112" i="16"/>
  <c r="R105" i="16"/>
  <c r="Q105" i="16"/>
  <c r="O106" i="16"/>
  <c r="L114" i="16"/>
  <c r="P114" i="16" s="1"/>
  <c r="K29" i="16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Z26" i="10"/>
  <c r="AA26" i="10"/>
  <c r="AB26" i="10"/>
  <c r="AC26" i="10"/>
  <c r="AD26" i="10"/>
  <c r="AE26" i="10"/>
  <c r="AF26" i="10"/>
  <c r="J103" i="10"/>
  <c r="J107" i="10" s="1"/>
  <c r="K103" i="10"/>
  <c r="K107" i="10" s="1"/>
  <c r="L103" i="10"/>
  <c r="L107" i="10" s="1"/>
  <c r="M103" i="10"/>
  <c r="M107" i="10" s="1"/>
  <c r="N103" i="10"/>
  <c r="N107" i="10" s="1"/>
  <c r="O103" i="10"/>
  <c r="O107" i="10" s="1"/>
  <c r="P103" i="10"/>
  <c r="P107" i="10" s="1"/>
  <c r="Q103" i="10"/>
  <c r="Q107" i="10" s="1"/>
  <c r="R103" i="10"/>
  <c r="R107" i="10" s="1"/>
  <c r="S103" i="10"/>
  <c r="S107" i="10" s="1"/>
  <c r="T103" i="10"/>
  <c r="T107" i="10" s="1"/>
  <c r="U103" i="10"/>
  <c r="U107" i="10" s="1"/>
  <c r="V103" i="10"/>
  <c r="V107" i="10" s="1"/>
  <c r="W103" i="10"/>
  <c r="W107" i="10" s="1"/>
  <c r="X103" i="10"/>
  <c r="X107" i="10" s="1"/>
  <c r="Y103" i="10"/>
  <c r="Y107" i="10" s="1"/>
  <c r="Z103" i="10"/>
  <c r="Z107" i="10" s="1"/>
  <c r="AA103" i="10"/>
  <c r="AA107" i="10" s="1"/>
  <c r="AB103" i="10"/>
  <c r="AB107" i="10" s="1"/>
  <c r="AC103" i="10"/>
  <c r="AC107" i="10" s="1"/>
  <c r="AD103" i="10"/>
  <c r="AD107" i="10" s="1"/>
  <c r="AE103" i="10"/>
  <c r="AE107" i="10" s="1"/>
  <c r="AF103" i="10"/>
  <c r="AF107" i="10" s="1"/>
  <c r="L100" i="10"/>
  <c r="N100" i="10"/>
  <c r="O100" i="10"/>
  <c r="P100" i="10"/>
  <c r="Q100" i="10"/>
  <c r="R100" i="10"/>
  <c r="S100" i="10"/>
  <c r="T100" i="10"/>
  <c r="U100" i="10"/>
  <c r="V100" i="10"/>
  <c r="W100" i="10"/>
  <c r="X100" i="10"/>
  <c r="Y100" i="10"/>
  <c r="Z100" i="10"/>
  <c r="AA100" i="10"/>
  <c r="AB100" i="10"/>
  <c r="AC100" i="10"/>
  <c r="AD100" i="10"/>
  <c r="AE100" i="10"/>
  <c r="AF100" i="10"/>
  <c r="I100" i="10"/>
  <c r="M82" i="10"/>
  <c r="M100" i="10" s="1"/>
  <c r="K82" i="10"/>
  <c r="K100" i="10" s="1"/>
  <c r="J82" i="10"/>
  <c r="J100" i="10" s="1"/>
  <c r="M79" i="10"/>
  <c r="N79" i="10"/>
  <c r="O79" i="10"/>
  <c r="P79" i="10"/>
  <c r="Q79" i="10"/>
  <c r="R79" i="10"/>
  <c r="S79" i="10"/>
  <c r="T79" i="10"/>
  <c r="U79" i="10"/>
  <c r="V79" i="10"/>
  <c r="W79" i="10"/>
  <c r="X79" i="10"/>
  <c r="Y79" i="10"/>
  <c r="Z79" i="10"/>
  <c r="AA79" i="10"/>
  <c r="AB79" i="10"/>
  <c r="AC79" i="10"/>
  <c r="AD79" i="10"/>
  <c r="AE79" i="10"/>
  <c r="AF79" i="10"/>
  <c r="I79" i="10"/>
  <c r="M69" i="10"/>
  <c r="L69" i="10"/>
  <c r="L79" i="10" s="1"/>
  <c r="K69" i="10"/>
  <c r="K79" i="10" s="1"/>
  <c r="J69" i="10"/>
  <c r="J79" i="10" s="1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W64" i="10" s="1"/>
  <c r="X62" i="10"/>
  <c r="Y62" i="10"/>
  <c r="Z62" i="10"/>
  <c r="AA62" i="10"/>
  <c r="AB62" i="10"/>
  <c r="AC62" i="10"/>
  <c r="AD62" i="10"/>
  <c r="AE62" i="10"/>
  <c r="AF62" i="10"/>
  <c r="J57" i="10"/>
  <c r="J64" i="10" s="1"/>
  <c r="K57" i="10"/>
  <c r="K64" i="10" s="1"/>
  <c r="L57" i="10"/>
  <c r="M57" i="10"/>
  <c r="N57" i="10"/>
  <c r="O57" i="10"/>
  <c r="P57" i="10"/>
  <c r="Q57" i="10"/>
  <c r="R57" i="10"/>
  <c r="S57" i="10"/>
  <c r="T57" i="10"/>
  <c r="T64" i="10" s="1"/>
  <c r="U57" i="10"/>
  <c r="V57" i="10"/>
  <c r="W57" i="10"/>
  <c r="X57" i="10"/>
  <c r="Y57" i="10"/>
  <c r="Z57" i="10"/>
  <c r="AA57" i="10"/>
  <c r="AB57" i="10"/>
  <c r="AB64" i="10" s="1"/>
  <c r="AC57" i="10"/>
  <c r="AD57" i="10"/>
  <c r="AE57" i="10"/>
  <c r="AF57" i="10"/>
  <c r="J54" i="10"/>
  <c r="K54" i="10"/>
  <c r="L54" i="10"/>
  <c r="M54" i="10"/>
  <c r="N54" i="10"/>
  <c r="O54" i="10"/>
  <c r="P54" i="10"/>
  <c r="Q54" i="10"/>
  <c r="R54" i="10"/>
  <c r="S54" i="10"/>
  <c r="T54" i="10"/>
  <c r="U54" i="10"/>
  <c r="V54" i="10"/>
  <c r="W54" i="10"/>
  <c r="X54" i="10"/>
  <c r="Y54" i="10"/>
  <c r="Z54" i="10"/>
  <c r="AA54" i="10"/>
  <c r="AB54" i="10"/>
  <c r="AC54" i="10"/>
  <c r="AD54" i="10"/>
  <c r="AE54" i="10"/>
  <c r="AF54" i="10"/>
  <c r="I54" i="10"/>
  <c r="J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Z47" i="10"/>
  <c r="AA47" i="10"/>
  <c r="AB47" i="10"/>
  <c r="AC47" i="10"/>
  <c r="AD47" i="10"/>
  <c r="AE47" i="10"/>
  <c r="AF47" i="10"/>
  <c r="J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Z46" i="10"/>
  <c r="AA46" i="10"/>
  <c r="AB46" i="10"/>
  <c r="AC46" i="10"/>
  <c r="AD46" i="10"/>
  <c r="AE46" i="10"/>
  <c r="AF46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C45" i="10"/>
  <c r="AD45" i="10"/>
  <c r="AE45" i="10"/>
  <c r="AF45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V48" i="10" s="1"/>
  <c r="W44" i="10"/>
  <c r="X44" i="10"/>
  <c r="Y44" i="10"/>
  <c r="Z44" i="10"/>
  <c r="AA44" i="10"/>
  <c r="AB44" i="10"/>
  <c r="AC44" i="10"/>
  <c r="AD44" i="10"/>
  <c r="AE44" i="10"/>
  <c r="AF44" i="10"/>
  <c r="J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X39" i="10"/>
  <c r="Y39" i="10"/>
  <c r="Z39" i="10"/>
  <c r="AA39" i="10"/>
  <c r="AB39" i="10"/>
  <c r="AC39" i="10"/>
  <c r="AD39" i="10"/>
  <c r="AE39" i="10"/>
  <c r="AF39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F37" i="10"/>
  <c r="J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J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F33" i="10"/>
  <c r="J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F32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F31" i="10"/>
  <c r="I26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I19" i="10"/>
  <c r="H16" i="10"/>
  <c r="H17" i="10"/>
  <c r="H18" i="10"/>
  <c r="H22" i="10"/>
  <c r="H29" i="10"/>
  <c r="H30" i="10"/>
  <c r="H35" i="10"/>
  <c r="H36" i="10"/>
  <c r="H38" i="10"/>
  <c r="H43" i="10"/>
  <c r="H51" i="10"/>
  <c r="H52" i="10"/>
  <c r="H53" i="10"/>
  <c r="H58" i="10"/>
  <c r="H59" i="10"/>
  <c r="H60" i="10"/>
  <c r="H61" i="10"/>
  <c r="H63" i="10"/>
  <c r="H67" i="10"/>
  <c r="H68" i="10"/>
  <c r="H71" i="10"/>
  <c r="H72" i="10"/>
  <c r="H73" i="10"/>
  <c r="H74" i="10"/>
  <c r="H75" i="10"/>
  <c r="H76" i="10"/>
  <c r="H77" i="10"/>
  <c r="H78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4" i="10"/>
  <c r="H105" i="10"/>
  <c r="H106" i="10"/>
  <c r="I103" i="10"/>
  <c r="G71" i="10"/>
  <c r="H70" i="10"/>
  <c r="I62" i="10"/>
  <c r="G59" i="10"/>
  <c r="G58" i="10"/>
  <c r="I57" i="10"/>
  <c r="I47" i="10"/>
  <c r="I46" i="10"/>
  <c r="I45" i="10"/>
  <c r="I44" i="10"/>
  <c r="I39" i="10"/>
  <c r="I37" i="10"/>
  <c r="I34" i="10"/>
  <c r="I33" i="10"/>
  <c r="I32" i="10"/>
  <c r="I31" i="10"/>
  <c r="H103" i="10" l="1"/>
  <c r="S48" i="10"/>
  <c r="Y64" i="10"/>
  <c r="M48" i="10"/>
  <c r="O64" i="10"/>
  <c r="S64" i="10"/>
  <c r="Q64" i="10"/>
  <c r="AE64" i="10"/>
  <c r="H69" i="10"/>
  <c r="H82" i="10"/>
  <c r="L64" i="10"/>
  <c r="N114" i="16"/>
  <c r="N115" i="16" s="1"/>
  <c r="N116" i="16" s="1"/>
  <c r="N117" i="16" s="1"/>
  <c r="N118" i="16" s="1"/>
  <c r="N119" i="16" s="1"/>
  <c r="N120" i="16" s="1"/>
  <c r="O107" i="16"/>
  <c r="R106" i="16"/>
  <c r="Q106" i="16"/>
  <c r="K81" i="16"/>
  <c r="K82" i="16"/>
  <c r="K83" i="16"/>
  <c r="K84" i="16"/>
  <c r="K85" i="16"/>
  <c r="K12" i="16"/>
  <c r="K13" i="16"/>
  <c r="K18" i="16"/>
  <c r="K17" i="16"/>
  <c r="K19" i="16"/>
  <c r="K20" i="16"/>
  <c r="K45" i="16"/>
  <c r="K50" i="16"/>
  <c r="K48" i="16"/>
  <c r="K44" i="16"/>
  <c r="K46" i="16"/>
  <c r="K47" i="16"/>
  <c r="K49" i="16"/>
  <c r="K27" i="16"/>
  <c r="K28" i="16"/>
  <c r="K30" i="16"/>
  <c r="K31" i="16"/>
  <c r="K26" i="16"/>
  <c r="K24" i="16"/>
  <c r="K25" i="16"/>
  <c r="K90" i="16"/>
  <c r="K91" i="16"/>
  <c r="K89" i="16"/>
  <c r="O40" i="10"/>
  <c r="Y40" i="10"/>
  <c r="Q40" i="10"/>
  <c r="Z64" i="10"/>
  <c r="I107" i="10"/>
  <c r="H107" i="10" s="1"/>
  <c r="AF64" i="10"/>
  <c r="X64" i="10"/>
  <c r="P64" i="10"/>
  <c r="H79" i="10"/>
  <c r="H100" i="10"/>
  <c r="AD40" i="10"/>
  <c r="H34" i="10"/>
  <c r="Y48" i="10"/>
  <c r="AC40" i="10"/>
  <c r="U40" i="10"/>
  <c r="M40" i="10"/>
  <c r="AF40" i="10"/>
  <c r="X40" i="10"/>
  <c r="P40" i="10"/>
  <c r="AF48" i="10"/>
  <c r="AF109" i="10" s="1"/>
  <c r="X48" i="10"/>
  <c r="P48" i="10"/>
  <c r="AC48" i="10"/>
  <c r="U48" i="10"/>
  <c r="AD64" i="10"/>
  <c r="V64" i="10"/>
  <c r="N64" i="10"/>
  <c r="N40" i="10"/>
  <c r="Q48" i="10"/>
  <c r="Q109" i="10" s="1"/>
  <c r="H37" i="10"/>
  <c r="AB40" i="10"/>
  <c r="T40" i="10"/>
  <c r="L40" i="10"/>
  <c r="AE40" i="10"/>
  <c r="W40" i="10"/>
  <c r="AE48" i="10"/>
  <c r="W48" i="10"/>
  <c r="O48" i="10"/>
  <c r="AB48" i="10"/>
  <c r="T48" i="10"/>
  <c r="L48" i="10"/>
  <c r="AC64" i="10"/>
  <c r="U64" i="10"/>
  <c r="M64" i="10"/>
  <c r="N48" i="10"/>
  <c r="AA48" i="10"/>
  <c r="K48" i="10"/>
  <c r="AA64" i="10"/>
  <c r="H33" i="10"/>
  <c r="S40" i="10"/>
  <c r="S109" i="10" s="1"/>
  <c r="Z40" i="10"/>
  <c r="R40" i="10"/>
  <c r="J40" i="10"/>
  <c r="Z48" i="10"/>
  <c r="R48" i="10"/>
  <c r="J48" i="10"/>
  <c r="R64" i="10"/>
  <c r="H47" i="10"/>
  <c r="V40" i="10"/>
  <c r="V109" i="10" s="1"/>
  <c r="I64" i="10"/>
  <c r="AA40" i="10"/>
  <c r="K40" i="10"/>
  <c r="K109" i="10" s="1"/>
  <c r="AD48" i="10"/>
  <c r="I48" i="10"/>
  <c r="H45" i="10"/>
  <c r="H19" i="10"/>
  <c r="H32" i="10"/>
  <c r="H31" i="10"/>
  <c r="H62" i="10"/>
  <c r="H39" i="10"/>
  <c r="H44" i="10"/>
  <c r="H46" i="10"/>
  <c r="I40" i="10"/>
  <c r="H57" i="10"/>
  <c r="H54" i="10"/>
  <c r="X109" i="10" l="1"/>
  <c r="U109" i="10"/>
  <c r="AC109" i="10"/>
  <c r="O109" i="10"/>
  <c r="M109" i="10"/>
  <c r="Y109" i="10"/>
  <c r="P109" i="10"/>
  <c r="R109" i="10"/>
  <c r="Z109" i="10"/>
  <c r="J109" i="10"/>
  <c r="AA109" i="10"/>
  <c r="AD109" i="10"/>
  <c r="W109" i="10"/>
  <c r="AE109" i="10"/>
  <c r="T109" i="10"/>
  <c r="I109" i="10"/>
  <c r="N109" i="10"/>
  <c r="K92" i="16"/>
  <c r="O108" i="16"/>
  <c r="Q107" i="16"/>
  <c r="R107" i="16"/>
  <c r="K21" i="16"/>
  <c r="M92" i="16"/>
  <c r="M21" i="16"/>
  <c r="M78" i="16"/>
  <c r="M41" i="16"/>
  <c r="K94" i="16"/>
  <c r="K51" i="16"/>
  <c r="K86" i="16"/>
  <c r="K32" i="16"/>
  <c r="K78" i="16"/>
  <c r="K41" i="16"/>
  <c r="K14" i="16"/>
  <c r="L109" i="10"/>
  <c r="AB109" i="10"/>
  <c r="H64" i="10"/>
  <c r="H48" i="10"/>
  <c r="H40" i="10"/>
  <c r="H25" i="10"/>
  <c r="H24" i="10"/>
  <c r="H23" i="10"/>
  <c r="O109" i="16" l="1"/>
  <c r="Q108" i="16"/>
  <c r="R108" i="16"/>
  <c r="M32" i="16"/>
  <c r="M51" i="16"/>
  <c r="M14" i="16"/>
  <c r="M86" i="16"/>
  <c r="H26" i="10"/>
  <c r="H109" i="10" s="1"/>
  <c r="O110" i="16" l="1"/>
  <c r="R109" i="16"/>
  <c r="Q109" i="16"/>
  <c r="M94" i="16"/>
  <c r="O111" i="16" l="1"/>
  <c r="Q110" i="16"/>
  <c r="R110" i="16"/>
  <c r="O112" i="16" l="1"/>
  <c r="Q111" i="16"/>
  <c r="R111" i="16"/>
  <c r="O113" i="16" l="1"/>
  <c r="Q112" i="16"/>
  <c r="R112" i="16"/>
  <c r="O114" i="16" l="1"/>
  <c r="R114" i="16" s="1"/>
  <c r="R113" i="16"/>
  <c r="Q113" i="16"/>
  <c r="O115" i="16" l="1"/>
  <c r="Q114" i="16"/>
  <c r="R115" i="16" l="1"/>
  <c r="O116" i="16"/>
  <c r="O117" i="16" s="1"/>
  <c r="O118" i="16" s="1"/>
  <c r="O119" i="16" s="1"/>
  <c r="O120" i="16" s="1"/>
  <c r="Q115" i="16"/>
  <c r="R120" i="16" l="1"/>
  <c r="Q120" i="16"/>
  <c r="R119" i="16"/>
  <c r="Q119" i="16"/>
  <c r="R118" i="16"/>
  <c r="Q118" i="16"/>
  <c r="R117" i="16"/>
  <c r="Q117" i="16"/>
  <c r="R116" i="16"/>
  <c r="Q116" i="16"/>
</calcChain>
</file>

<file path=xl/sharedStrings.xml><?xml version="1.0" encoding="utf-8"?>
<sst xmlns="http://schemas.openxmlformats.org/spreadsheetml/2006/main" count="8857" uniqueCount="1656">
  <si>
    <t>BUDGET PREVISIONNEL DES DEPENSES POUR LA MISSION D’ASSISTANCE POUR LA MISE EN ŒUVRE DE CELLULE DE GOUVERNANCE ET DE PILOTAGE DES PROJETS DE L’ENTREPRISE ADEOTI</t>
  </si>
  <si>
    <t>Montant net Hors taxes du Contrat</t>
  </si>
  <si>
    <t>1.287.900.000 FCFA</t>
  </si>
  <si>
    <t>Durée du Contrat</t>
  </si>
  <si>
    <t>24 mois</t>
  </si>
  <si>
    <t>Consultant en charge de la mission</t>
  </si>
  <si>
    <t>Mr Pascal GUIDI</t>
  </si>
  <si>
    <t>POSTE</t>
  </si>
  <si>
    <t>N° COMPTE</t>
  </si>
  <si>
    <t>LIGNES BUDGETAIRES</t>
  </si>
  <si>
    <t>NATURES ANALYTIQUE</t>
  </si>
  <si>
    <t>UNITES</t>
  </si>
  <si>
    <t>QTE</t>
  </si>
  <si>
    <t>TOTAL LIGNE BUDGET</t>
  </si>
  <si>
    <t>juil-23</t>
  </si>
  <si>
    <t>août-23</t>
  </si>
  <si>
    <t>sept-23</t>
  </si>
  <si>
    <t>oct-23</t>
  </si>
  <si>
    <t>nov-23</t>
  </si>
  <si>
    <t>déc-23</t>
  </si>
  <si>
    <t>janv-24</t>
  </si>
  <si>
    <t>févr-24</t>
  </si>
  <si>
    <t>mars-24</t>
  </si>
  <si>
    <t>avr-24</t>
  </si>
  <si>
    <t>mai-24</t>
  </si>
  <si>
    <t>juin-24</t>
  </si>
  <si>
    <t>juil-24</t>
  </si>
  <si>
    <t>août-24</t>
  </si>
  <si>
    <t>sept-24</t>
  </si>
  <si>
    <t>oct-24</t>
  </si>
  <si>
    <t>nov-24</t>
  </si>
  <si>
    <t>déc-24</t>
  </si>
  <si>
    <t>janv-25</t>
  </si>
  <si>
    <t>févr-25</t>
  </si>
  <si>
    <t>mars-25</t>
  </si>
  <si>
    <t>avr-25</t>
  </si>
  <si>
    <t>mai-25</t>
  </si>
  <si>
    <t>juin-25</t>
  </si>
  <si>
    <t>MATERIEL ET MOBILER</t>
  </si>
  <si>
    <t>Equipement Bureau</t>
  </si>
  <si>
    <t>Unité</t>
  </si>
  <si>
    <t>Equipement logements</t>
  </si>
  <si>
    <t>Equipement informatique</t>
  </si>
  <si>
    <t>Sous-Total Poste</t>
  </si>
  <si>
    <t>MATERIEL DE TRANSPORT</t>
  </si>
  <si>
    <t>Véhicule Directeur de projets Pascal</t>
  </si>
  <si>
    <t>Véhicule affecté à Mr AMINE</t>
  </si>
  <si>
    <t>Véhicule affecté à Mr EVINA</t>
  </si>
  <si>
    <t>Véhicule affecté à Mr Jean Bosco</t>
  </si>
  <si>
    <t>MATIERES ET FOURNITURES CONSOMMABLES</t>
  </si>
  <si>
    <t>Produits et matériels d'entretiens</t>
  </si>
  <si>
    <t>Mois</t>
  </si>
  <si>
    <t xml:space="preserve">Fournitures de bureau </t>
  </si>
  <si>
    <t>Dotation carburant voiture Mr Pascal</t>
  </si>
  <si>
    <t>Dotation carburant voiture Mr AMINE</t>
  </si>
  <si>
    <t>Dotation carburant voiture Mr EVINA</t>
  </si>
  <si>
    <t>Dotation carburant voiture Mr Jean Bosco</t>
  </si>
  <si>
    <t>Carburant groupe électrogène Bureau</t>
  </si>
  <si>
    <t>SONEB Bureau</t>
  </si>
  <si>
    <t>SONEB Domicile</t>
  </si>
  <si>
    <t>SBEE Bureau</t>
  </si>
  <si>
    <t>SBEE Domicile</t>
  </si>
  <si>
    <t>ACHAT DE PRESTATIONS DE SERVICES</t>
  </si>
  <si>
    <t>Prestation d'entretien de Bureau</t>
  </si>
  <si>
    <t>Prestation de gardienage Bureau</t>
  </si>
  <si>
    <t>Prestation de gardienage appartement EVINA</t>
  </si>
  <si>
    <t>Prestation de gardienage appartement Jean Bosco</t>
  </si>
  <si>
    <t>Prestation de gardienage appartement AMINE</t>
  </si>
  <si>
    <t>VOYAGES ET DEPLACEMENTS</t>
  </si>
  <si>
    <t>Invitations</t>
  </si>
  <si>
    <t>Frais d'envoi de colis</t>
  </si>
  <si>
    <t>Billets d'avion</t>
  </si>
  <si>
    <t xml:space="preserve">SERVICES EXTERIEURS </t>
  </si>
  <si>
    <t>Dotation Internet</t>
  </si>
  <si>
    <t>Location de bureau SDP Parakou</t>
  </si>
  <si>
    <t>Location logement AMINE</t>
  </si>
  <si>
    <t>Location logement EVINA</t>
  </si>
  <si>
    <t>Location logement Jean Bosco</t>
  </si>
  <si>
    <t>Entretien des Véhicules</t>
  </si>
  <si>
    <t>Entretien Groupe electrogène Bureau (21 - 100 kva)</t>
  </si>
  <si>
    <t>REMUNERATIONS PRESTATAIRES</t>
  </si>
  <si>
    <t>Rémunération/Audit diagnostic et restructuration Consultant RH</t>
  </si>
  <si>
    <t>Rémunération/Audit diagnostic et restructuration Consultant métrologie</t>
  </si>
  <si>
    <t>Rémunération/Elaboration projet d'exécution Ingénieur TOPO</t>
  </si>
  <si>
    <t>Rémunération/Elaboration projet d'exécution Ingénieur Hydraulicien</t>
  </si>
  <si>
    <t>Rémunération Consultants Honoraire Directeur de projet Mr Pascal GUIDI</t>
  </si>
  <si>
    <t>Rémunération Consultants Honoraire Directeur Travaux Mr AMINE ALIANE</t>
  </si>
  <si>
    <t>Rémunération Consultants Honoraire Ingénieur Geotech - Responsable QHSE Jean Bosco</t>
  </si>
  <si>
    <t>Rémunération Consultants Honoraire Ingénieur Suivi Budget Plannification Mr EVINA</t>
  </si>
  <si>
    <t>Rémunération Chauffeur Directeur projet Alfred</t>
  </si>
  <si>
    <t>Rémunération Chauffeur Directeur travaux Boukari</t>
  </si>
  <si>
    <t>Rémunération Chauffeur Ingénieur Geotech DATCHE Georges</t>
  </si>
  <si>
    <t>Rémunération Chauffeur Ingénieur Suivi Budget Plannification Jeannot ADOSSOU</t>
  </si>
  <si>
    <t>REMUNERATIONS PERSONNEL INTERIMAIRE</t>
  </si>
  <si>
    <t>Prime d'installation des Ingénieurs Juniors</t>
  </si>
  <si>
    <t>Rémunération Assistante de Bureau Hermine AFFO</t>
  </si>
  <si>
    <t>Rémunération Ingénieur qualité junior Mr Wilfrid</t>
  </si>
  <si>
    <t>Rémunération Ingénieur Suivi Budget junior Kévin</t>
  </si>
  <si>
    <t>Rémunération Métreur Junior Aubénas</t>
  </si>
  <si>
    <t>Rémunération Ingénieur qualité junior Arel</t>
  </si>
  <si>
    <t>Rémunération Ingénieur suivi budget junior Kisito</t>
  </si>
  <si>
    <t>Indemnité de déplacement Assistante de Bureau Hermine AFFO</t>
  </si>
  <si>
    <t>Prime Chantier Junior Mr Arel</t>
  </si>
  <si>
    <t>Indemnité de déplacement Junior Mr Arel</t>
  </si>
  <si>
    <t>Prime Chantier Junior Mr Wilfrid DANVI</t>
  </si>
  <si>
    <t>Indemnité de déplacement Junior Mr Wilfrid DANVI</t>
  </si>
  <si>
    <t>Prime Chantier Junior Mr Kisito AKPOLI</t>
  </si>
  <si>
    <t>Indemnité de déplacement Junior Mr Kisito AKPOLI</t>
  </si>
  <si>
    <t>Prime Chantier Junior Kévin</t>
  </si>
  <si>
    <t>Indemnité de déplacement Junior Kévin</t>
  </si>
  <si>
    <t>Prime Chantier Métreur Junior Aubénas</t>
  </si>
  <si>
    <t>Indemnité de déplacement Métreur Junior Aubénas</t>
  </si>
  <si>
    <t>MISSIONS</t>
  </si>
  <si>
    <t>Frais de mission Directeur de Projet Mr GUIDI</t>
  </si>
  <si>
    <t>Frais de mission encadrements</t>
  </si>
  <si>
    <t>Frais de mission Chauffeur Directeur projet</t>
  </si>
  <si>
    <t>Frais de mission Chauffeurs</t>
  </si>
  <si>
    <t>Total</t>
  </si>
  <si>
    <t>MOIS</t>
  </si>
  <si>
    <t>LIGNE BUDGETAIRE</t>
  </si>
  <si>
    <t>Janvier</t>
  </si>
  <si>
    <t>Assurance diverses</t>
  </si>
  <si>
    <t>Février</t>
  </si>
  <si>
    <t>Assurance motos</t>
  </si>
  <si>
    <t>Mars</t>
  </si>
  <si>
    <t>Assurance véhicule</t>
  </si>
  <si>
    <t>Avril</t>
  </si>
  <si>
    <t>Autres dotation en carburant</t>
  </si>
  <si>
    <t>Mai</t>
  </si>
  <si>
    <t>Autres rémunérations</t>
  </si>
  <si>
    <t>Juin</t>
  </si>
  <si>
    <t>Juillet</t>
  </si>
  <si>
    <t>Casier judiciaire</t>
  </si>
  <si>
    <t>Août</t>
  </si>
  <si>
    <t>Caution sur loyer</t>
  </si>
  <si>
    <t>Septembre</t>
  </si>
  <si>
    <t>Charges salariales</t>
  </si>
  <si>
    <t>Octobre</t>
  </si>
  <si>
    <t>Dotation carburant Motos</t>
  </si>
  <si>
    <t>Novembre</t>
  </si>
  <si>
    <t>Dotation carburant voiture AMINE</t>
  </si>
  <si>
    <t>Décembre</t>
  </si>
  <si>
    <t>Dotation carburant voiture Isidore</t>
  </si>
  <si>
    <t>Dotation carburant voiture ZOCLI</t>
  </si>
  <si>
    <t>Droits d'enregistrement des Contrats</t>
  </si>
  <si>
    <t>Droits d'enregistrement du marché</t>
  </si>
  <si>
    <t>Entretien des véhicules</t>
  </si>
  <si>
    <t>Equipement Bureau/Chantier</t>
  </si>
  <si>
    <t>Fournitures et Consommables</t>
  </si>
  <si>
    <t>Frais bancaires</t>
  </si>
  <si>
    <t>Frais de carte de résidence</t>
  </si>
  <si>
    <t>Frais de mission Directeur de Projet Mr AMINE</t>
  </si>
  <si>
    <t>Frais d'installation</t>
  </si>
  <si>
    <t>Invitations et déplacements</t>
  </si>
  <si>
    <t>Motos</t>
  </si>
  <si>
    <t>Permis de travail</t>
  </si>
  <si>
    <t>Prestation de services/consultant externes</t>
  </si>
  <si>
    <t>Rémunération Chauffeur DJIWA</t>
  </si>
  <si>
    <t>Rémunération Chauffeur MAYODE</t>
  </si>
  <si>
    <t>Rémunération Consultants Honoraire Directeur projets Mr AMINE ALIANE</t>
  </si>
  <si>
    <t>Rémunération Consultants Honoraire Isidore</t>
  </si>
  <si>
    <t>Rémunération Consultants Honoraire ZOCLI Dieudonné</t>
  </si>
  <si>
    <t>Rémunération Contrôle Topo Phase 1</t>
  </si>
  <si>
    <t>Rémunération Contrôle Topo Phase 2</t>
  </si>
  <si>
    <t>Rémunération Contrôleur Abomey Kisito</t>
  </si>
  <si>
    <t>Rémunération Contrôleur Allada Hospice</t>
  </si>
  <si>
    <t>Rémunération Contrôleur Aplahoué Lionel</t>
  </si>
  <si>
    <t>Rémunération Contrôleur Dassa-Zoumé Wilfrid</t>
  </si>
  <si>
    <t>Rémunération Contrôleur Djougou Francite</t>
  </si>
  <si>
    <t>Rémunération Contrôleur Kandi  Charbel</t>
  </si>
  <si>
    <t>Rémunération Contrôleur Lokossa Augustin</t>
  </si>
  <si>
    <t>Rémunération Contrôleur Natitingou</t>
  </si>
  <si>
    <t>Rémunération Contrôleur Natitingou Saturnin Flavien</t>
  </si>
  <si>
    <t>Rémunération Contrôleur Parakou Aubenas</t>
  </si>
  <si>
    <t>Rémunération Contrôleur Pobé Dine Paraiso</t>
  </si>
  <si>
    <t>Rémunération Contrôleur Porto-novo FANOU</t>
  </si>
  <si>
    <t>Rémunération CVA DA MATHA</t>
  </si>
  <si>
    <t>Rémunération Ingénieur CES/CET Phase 1</t>
  </si>
  <si>
    <t>Rémunération Ingénieur CES/CET Phase 2</t>
  </si>
  <si>
    <t>SBEE Domicile Amine</t>
  </si>
  <si>
    <t>SONEB Domicile Amine</t>
  </si>
  <si>
    <t>Véhicule affecté à Mr Amine</t>
  </si>
  <si>
    <t>Véhicule affecté à Mr ZOCLI</t>
  </si>
  <si>
    <t>GERER LE SECRETARIAT GENERAL</t>
  </si>
  <si>
    <t>GSG-F07-V0
22/07/2024</t>
  </si>
  <si>
    <t xml:space="preserve">ETAT GLOBAL DES FACTURATIONS ET PAIEMENTS  </t>
  </si>
  <si>
    <t xml:space="preserve">Mise à jour du : </t>
  </si>
  <si>
    <t>NUMERO AFFAIRE</t>
  </si>
  <si>
    <t xml:space="preserve">N° FACTURE </t>
  </si>
  <si>
    <t>DATE FACTURATION</t>
  </si>
  <si>
    <t>DATE DEPÔT FACTURE</t>
  </si>
  <si>
    <t>DATE DE REGLEMENT</t>
  </si>
  <si>
    <t>MONTANT BRUT HTVA</t>
  </si>
  <si>
    <t>TVA</t>
  </si>
  <si>
    <t>AIB</t>
  </si>
  <si>
    <t xml:space="preserve">MONTANT NET HT </t>
  </si>
  <si>
    <t xml:space="preserve">MONTANT NET TTC A PAYER </t>
  </si>
  <si>
    <t xml:space="preserve">MONTANT TTC 
ENCAISSE </t>
  </si>
  <si>
    <t>MONTANT NET HT ENCAISSE</t>
  </si>
  <si>
    <t>RESTANT DÛ TTC / FACTURE</t>
  </si>
  <si>
    <t>RESTANT DÛ REEL NET TTC</t>
  </si>
  <si>
    <t>RESTANT DÛ NET HT</t>
  </si>
  <si>
    <t>DELAI DE PAIEMENT</t>
  </si>
  <si>
    <t>AFFAIREAF015
CITES ADM LOT 1</t>
  </si>
  <si>
    <t>007-24</t>
  </si>
  <si>
    <t>Avance de démarrage</t>
  </si>
  <si>
    <t>019-24</t>
  </si>
  <si>
    <t>mars et avril 2024</t>
  </si>
  <si>
    <t>022-24</t>
  </si>
  <si>
    <t>024-24</t>
  </si>
  <si>
    <t>030-24</t>
  </si>
  <si>
    <t>036-24</t>
  </si>
  <si>
    <t>040/24</t>
  </si>
  <si>
    <t>Sous total CITES ADM lot 1</t>
  </si>
  <si>
    <t>AFFAIREAF015
CITES ADM LOT 2</t>
  </si>
  <si>
    <t>043/24</t>
  </si>
  <si>
    <t>044/24</t>
  </si>
  <si>
    <t>mars à septembre 2024</t>
  </si>
  <si>
    <t>Sous total CITES ADM lot 2</t>
  </si>
  <si>
    <t>GSG-F23-V0
22/07/2024</t>
  </si>
  <si>
    <t>BUDGET DU PROJET DES CITES ADMINISTRATIVES</t>
  </si>
  <si>
    <t>Date</t>
  </si>
  <si>
    <t>Date :</t>
  </si>
  <si>
    <t>BUDGETS ACTUALISES</t>
  </si>
  <si>
    <t>Prévision finale à date =       Réalisation à date   +     Prévison mois restants</t>
  </si>
  <si>
    <t>Réalistion à date</t>
  </si>
  <si>
    <t>Prévisionnel</t>
  </si>
  <si>
    <t>Réalisé</t>
  </si>
  <si>
    <t>BO</t>
  </si>
  <si>
    <t>B1</t>
  </si>
  <si>
    <t>B2</t>
  </si>
  <si>
    <t>B3</t>
  </si>
  <si>
    <t>Sous-Total Poste 100</t>
  </si>
  <si>
    <t>Véhicule affecté à Mr Isidore</t>
  </si>
  <si>
    <t>Sous-Total Poste 200</t>
  </si>
  <si>
    <t>Sous-Total Poste 300</t>
  </si>
  <si>
    <t>Sous-Total Poste 400</t>
  </si>
  <si>
    <t>Sous-Total Poste 500</t>
  </si>
  <si>
    <t>Rémunération Contrôleur Natitingou (Saturnin Flavien)</t>
  </si>
  <si>
    <t>Rémunération Contrôleur Porto-novo (FANOU)</t>
  </si>
  <si>
    <t>Rémunération Chauffeur DA MATHA</t>
  </si>
  <si>
    <t>Sous-Total Poste 600</t>
  </si>
  <si>
    <t>Sous-Total Poste 700</t>
  </si>
  <si>
    <t>IMPÔTS ET TAXES</t>
  </si>
  <si>
    <t>Sous-Total Poste 800</t>
  </si>
  <si>
    <t>TOTAL</t>
  </si>
  <si>
    <t>BUDGET</t>
  </si>
  <si>
    <t>C.A</t>
  </si>
  <si>
    <t>MARGE BRUTE</t>
  </si>
  <si>
    <t>SUIVI DU BUDGET DE FONCTIONNEMENT GLOBAL</t>
  </si>
  <si>
    <t>Prévisionel</t>
  </si>
  <si>
    <t>Cumulé prévisionnel</t>
  </si>
  <si>
    <t>Cumulé réalisé</t>
  </si>
  <si>
    <t>%Marge brute Mensuelle</t>
  </si>
  <si>
    <t>%Marge brute cumulée</t>
  </si>
  <si>
    <t>Étiquettes de lignes</t>
  </si>
  <si>
    <t>Somme de MONTANTS</t>
  </si>
  <si>
    <t>Total général</t>
  </si>
  <si>
    <t>DETAIL DES COMPTES DEPENSES DU PROJET CITES ADMINISTRATIVES 2024</t>
  </si>
  <si>
    <t>DATE</t>
  </si>
  <si>
    <t>JOURNAL</t>
  </si>
  <si>
    <t>INTITULES</t>
  </si>
  <si>
    <t>LIBELLES</t>
  </si>
  <si>
    <t>LIGNES DU BUDGET</t>
  </si>
  <si>
    <t>MONTANTS</t>
  </si>
  <si>
    <t>MARS</t>
  </si>
  <si>
    <t>ACHC</t>
  </si>
  <si>
    <t>Frais de mission</t>
  </si>
  <si>
    <t>Frais de mission ZOCLI visite des cités</t>
  </si>
  <si>
    <t>ACHCP</t>
  </si>
  <si>
    <t>Fourniture non stockables-Autres énergies</t>
  </si>
  <si>
    <t>Achat de carburant vehicule Mr Amine</t>
  </si>
  <si>
    <t>Carburation Amine pour visite des sites</t>
  </si>
  <si>
    <t>PREST-C</t>
  </si>
  <si>
    <t>Achat de prestations de services</t>
  </si>
  <si>
    <t>Location de vhc ZOCLI pour visite cités</t>
  </si>
  <si>
    <t>Mission AMINE visite des cités</t>
  </si>
  <si>
    <t>Mission Boukari visit des cités</t>
  </si>
  <si>
    <t>CAIP</t>
  </si>
  <si>
    <t>Autres charges diverses</t>
  </si>
  <si>
    <t>Rglt carburation Amine visite des sites</t>
  </si>
  <si>
    <t>Frais d'installation CVA de Mr ZOCLI</t>
  </si>
  <si>
    <t>Frais de péage et de parking</t>
  </si>
  <si>
    <t>Frais de péage Amine visite des sites</t>
  </si>
  <si>
    <t>Rglt carbur et péage Amine visires site</t>
  </si>
  <si>
    <t>Achats de travaux, matériaux et équipements</t>
  </si>
  <si>
    <t>Achat chausssures de sécurité pr ZOCLI</t>
  </si>
  <si>
    <t>REM</t>
  </si>
  <si>
    <t>Rémunération des autres prestataires de service</t>
  </si>
  <si>
    <t>Rémunération ZOCLI Mars 2024</t>
  </si>
  <si>
    <t>Achat carburant Mr ZOCLI Cité Administr</t>
  </si>
  <si>
    <t>IMMO</t>
  </si>
  <si>
    <t>Achat de petit matériel et outillage</t>
  </si>
  <si>
    <t>Achat de souris pour M. ZOCLI</t>
  </si>
  <si>
    <t>Matériel informatique</t>
  </si>
  <si>
    <t>Achat d'ordinateur pour M. ZOCLI</t>
  </si>
  <si>
    <t>Rémunération Lionel Mars 2024</t>
  </si>
  <si>
    <t>Frais de mission Amine pour Abomey</t>
  </si>
  <si>
    <t>Frais de mission Boukari pour Abomey</t>
  </si>
  <si>
    <t>Personnel détaché ou prêté à l'entité</t>
  </si>
  <si>
    <t>Allocat° et dvrs prime Wilfrid Mars2024</t>
  </si>
  <si>
    <t>Allocat° et dvrs primes Aubenas Mars224</t>
  </si>
  <si>
    <t>Allocat° et dvrs primes KISITO Mars2024</t>
  </si>
  <si>
    <t>Carburation véhicule ZOCLI</t>
  </si>
  <si>
    <t>ACHB</t>
  </si>
  <si>
    <t>Frais de mission Charbel TAKO pour Kandi</t>
  </si>
  <si>
    <t>Autres frais de telecommunication</t>
  </si>
  <si>
    <t>Achat forfait internet pour ZOCLI</t>
  </si>
  <si>
    <t>Acht chaussure de sécurité pour TAKO</t>
  </si>
  <si>
    <t>Fact photo shoot MEHOU-ZOCLI-TAKO</t>
  </si>
  <si>
    <t>Frais de mission Kisito pour Abomey</t>
  </si>
  <si>
    <t>Frais de mission Lionel pour APLAHOUE</t>
  </si>
  <si>
    <t>Frais de mission Wilfrid pour DASA</t>
  </si>
  <si>
    <t>Frais d'installation Kisito à Abomey</t>
  </si>
  <si>
    <t>Frais d'installation Wilfrid à DASA</t>
  </si>
  <si>
    <t>Achat d'ordinateur pour TAKO</t>
  </si>
  <si>
    <t>Achat carburation véhicule Mr AMINE</t>
  </si>
  <si>
    <t>Rémunération TAKO mars 2024</t>
  </si>
  <si>
    <t>Achat forfait internet à LIONEL</t>
  </si>
  <si>
    <t>Carburation véhicule Amine</t>
  </si>
  <si>
    <t>Frais de péage de Amine</t>
  </si>
  <si>
    <t>Rémunération DJIWA mars 2024</t>
  </si>
  <si>
    <t>Acht de souris et clavier a fil Mr TAKO</t>
  </si>
  <si>
    <t>CAI</t>
  </si>
  <si>
    <t>Rglt d'enrégistremt contrat DJIWA</t>
  </si>
  <si>
    <t>Rglt d'enrégistremt contrat ZOCLI</t>
  </si>
  <si>
    <t>Acht forfait moov internet Mr TAKO</t>
  </si>
  <si>
    <t>Frais d'acte et de contentieux</t>
  </si>
  <si>
    <t>Frais d'enregistrement contrat Bernadin</t>
  </si>
  <si>
    <t>Droit de timbres</t>
  </si>
  <si>
    <t>Frais sur instruments monnaie électronique</t>
  </si>
  <si>
    <t>Frais d'enregistrement contrat DJIWA</t>
  </si>
  <si>
    <t>Frais d'enregistrement contrat Mr ZOCLI</t>
  </si>
  <si>
    <t>Rémunération MAYODE Mars 2024</t>
  </si>
  <si>
    <t>Frais de péage ZOCLI</t>
  </si>
  <si>
    <t>Carburat° vehicul Amine voyage sur Cotonou</t>
  </si>
  <si>
    <t>Frais de péage Amine voyage sur Cotonou</t>
  </si>
  <si>
    <t>Médécine du travail et pharmacie</t>
  </si>
  <si>
    <t>Frais de visite médical de Amine</t>
  </si>
  <si>
    <t>AVRIL</t>
  </si>
  <si>
    <t>Casier judiciaire Amine pour permis de</t>
  </si>
  <si>
    <t>Voyages et deplacement</t>
  </si>
  <si>
    <t>Déplacemt des meubles vers l'appart de</t>
  </si>
  <si>
    <t>Fournitures de bureau non stockables</t>
  </si>
  <si>
    <t>Frais d'impression de plan format A3</t>
  </si>
  <si>
    <t>Carburation ZOCLI pour Kandi</t>
  </si>
  <si>
    <t>Frais de péage ZOCLI pour Kandi</t>
  </si>
  <si>
    <t>Impression format A3 par ZOCLI</t>
  </si>
  <si>
    <t>Hébergement Amine du 28-31 Mars 2024</t>
  </si>
  <si>
    <t>Autres Impôts et Taxes</t>
  </si>
  <si>
    <t>Frais sur Permis de travail Amine</t>
  </si>
  <si>
    <t>Permis de travail Amine</t>
  </si>
  <si>
    <t>Recharge internet pour Amine</t>
  </si>
  <si>
    <t>Recharge internet pour Aubenas</t>
  </si>
  <si>
    <t>Recharge internet pour Kisito</t>
  </si>
  <si>
    <t>Recharge internet pour Wilfrid</t>
  </si>
  <si>
    <t>Rémunération LIONEL Avril 2024</t>
  </si>
  <si>
    <t>Frais de mission Amine visite mensuel cité</t>
  </si>
  <si>
    <t>Frais de mission MAYODEvisite mensuel cité</t>
  </si>
  <si>
    <t>Rémunération ALIANE  Avril 2024</t>
  </si>
  <si>
    <t>Rémunération MAYODE Avril 2024</t>
  </si>
  <si>
    <t>Rémunération TAKO Avril 2024</t>
  </si>
  <si>
    <t>Achat carb véhicule Mr ZOCLI</t>
  </si>
  <si>
    <t>LOYER</t>
  </si>
  <si>
    <t>Caution loyer</t>
  </si>
  <si>
    <t>Caution loyer appart Amine</t>
  </si>
  <si>
    <t>Location de bâtiments</t>
  </si>
  <si>
    <t>Loyer appart AMINE Avril-Mai-Juin 2024</t>
  </si>
  <si>
    <t>Rémunération DJIWA Avril 2024</t>
  </si>
  <si>
    <t>Rémunération ZOCLI Avril 2024</t>
  </si>
  <si>
    <t>Acht carburant véhicul ZOCLI</t>
  </si>
  <si>
    <t>Frais de péage véhicul ZOCLI</t>
  </si>
  <si>
    <t>Recharge internet pour Lionel</t>
  </si>
  <si>
    <t>Recharge internet pour ZOCLI</t>
  </si>
  <si>
    <t>Achat carburation véhicule ZOCLI</t>
  </si>
  <si>
    <t>Frais Péages véhicule ZOCLI</t>
  </si>
  <si>
    <t>Allocation et primes  WilfridAvril 2024</t>
  </si>
  <si>
    <t>Allocation et primes Kisito Avril 2024</t>
  </si>
  <si>
    <t>Alloctio et primes Aubenas Avril 2024</t>
  </si>
  <si>
    <t>Divers frais</t>
  </si>
  <si>
    <t>Commission sur location appart Amine</t>
  </si>
  <si>
    <t>Recharge internet pour TAKO</t>
  </si>
  <si>
    <t>Frais Carburation véhicule ZOCLI</t>
  </si>
  <si>
    <t>IMPOT</t>
  </si>
  <si>
    <t>Droit de timbre/ enrégist contrat CITES</t>
  </si>
  <si>
    <t>AUTRES DROITS D'ENREGISTREMENT</t>
  </si>
  <si>
    <t>Droit d'enregistremt contrat des CITES</t>
  </si>
  <si>
    <t>Redevance sur enregistrem contrat CITES</t>
  </si>
  <si>
    <t>Redevance sur enrégistrem contrat CITES</t>
  </si>
  <si>
    <t>MAI</t>
  </si>
  <si>
    <t>Achat de billet d'avion pour Mr Amine</t>
  </si>
  <si>
    <t>Achat de d'ustensile de cuisine Amine</t>
  </si>
  <si>
    <t>PREST-B</t>
  </si>
  <si>
    <t>Entretiens et réparation des biens mobiliers</t>
  </si>
  <si>
    <t>Entretien et vidange véhicule Amine</t>
  </si>
  <si>
    <t>Entretiens et vidange véhicule AMINE</t>
  </si>
  <si>
    <t>Frais de péage véhicule Amine</t>
  </si>
  <si>
    <t>Achat carburation véhicu l ZOCLI</t>
  </si>
  <si>
    <t>Frais de péages véhicul  ZOCLI</t>
  </si>
  <si>
    <t>Achat carburation véhicule Dieudonné</t>
  </si>
  <si>
    <t>Entretiens + vidange véhicule ZOCLI</t>
  </si>
  <si>
    <t>Frais parking aeroport lors voy Amine</t>
  </si>
  <si>
    <t>Impression couleur A4 rapport mensuel E</t>
  </si>
  <si>
    <t>Rémunération Lionel Mai 2024</t>
  </si>
  <si>
    <t>Rémunération MAYODE Mai 2024</t>
  </si>
  <si>
    <t>Activation forfait internet Amine</t>
  </si>
  <si>
    <t>Activation forfait internet Aubenas</t>
  </si>
  <si>
    <t>Activation forfait internet kisito</t>
  </si>
  <si>
    <t>Activation forfait internet Moov TAKO</t>
  </si>
  <si>
    <t>Activation forfait internet wilfried</t>
  </si>
  <si>
    <t>Frais d'activat internet Celtis Lionel</t>
  </si>
  <si>
    <t>Frais d'activat internet Celtis ZOCLI</t>
  </si>
  <si>
    <t>Rémunération TAKO  Mai 2024</t>
  </si>
  <si>
    <t>Rémunération Dieudonné Mai 2024</t>
  </si>
  <si>
    <t>Rémunération DJIWA Mai 2024</t>
  </si>
  <si>
    <t>Achat carburat  véhicule  Mr  ZOCLI</t>
  </si>
  <si>
    <t>Frais péages véhicule Mr  ZOCLI</t>
  </si>
  <si>
    <t>Rémunération ALIANE  Mai 2024</t>
  </si>
  <si>
    <t>Achat carburation véhicule Mr ISIDORE</t>
  </si>
  <si>
    <t>Achat Pneus véhicul Mr ISIDORE</t>
  </si>
  <si>
    <t>Charges sociales sur rémunération du personnel na</t>
  </si>
  <si>
    <t>CNSS Salaire Wlfrid Mai 2024</t>
  </si>
  <si>
    <t>Prime de chantier</t>
  </si>
  <si>
    <t>Prime de chantier Wlfrid Mai 2024</t>
  </si>
  <si>
    <t>Indemnité de logement</t>
  </si>
  <si>
    <t>Prime de logement Wlfrid Mai 2024</t>
  </si>
  <si>
    <t>Rémunération PARAISO NOUROU Mai 2024</t>
  </si>
  <si>
    <t>Rémunération personnel permanent</t>
  </si>
  <si>
    <t>Salaire Wlfrid Mai 2024</t>
  </si>
  <si>
    <t>Taxes sur appointements salaires</t>
  </si>
  <si>
    <t>VPS Salaire Wilfrid Mai 2024</t>
  </si>
  <si>
    <t>Acht carburation véhicule ZOCLI</t>
  </si>
  <si>
    <t>Allocations et primes Aubenas Mai 2024</t>
  </si>
  <si>
    <t>Allocatios et primes KISITO Mai 2024</t>
  </si>
  <si>
    <t>Frais de péages véhicule ZOCLI</t>
  </si>
  <si>
    <t>Mission Amine visite mensuelle Cités</t>
  </si>
  <si>
    <t>Mission MAYODE conduire Amine Cités</t>
  </si>
  <si>
    <t>Achat carburation véhicule AMINE</t>
  </si>
  <si>
    <t>Frais parking aeroport retour voy Amine</t>
  </si>
  <si>
    <t>Carburation véhicule Amine visite Cites</t>
  </si>
  <si>
    <t>Frais péage véhicule Amine visite Cites</t>
  </si>
  <si>
    <t>Carburation véhi Isidore  visite Cites</t>
  </si>
  <si>
    <t>Droit d'renregistrement Augustin</t>
  </si>
  <si>
    <t>Droit d'renregistrement DA-MATHA</t>
  </si>
  <si>
    <t>Droit d'renregistrement Isidore</t>
  </si>
  <si>
    <t>Droit d'renregistrement PARAISO</t>
  </si>
  <si>
    <t>Droit d'renregistrement TAKO</t>
  </si>
  <si>
    <t>Frais de timbres CITES</t>
  </si>
  <si>
    <t>Frais péages véhi Isidore  visite Cites</t>
  </si>
  <si>
    <t>Rémunération ISIDORE Mai 2024</t>
  </si>
  <si>
    <t>Achat pocket wifi pour Mr ISIDORE</t>
  </si>
  <si>
    <t>BIIC</t>
  </si>
  <si>
    <t>Frais d'émissions d'emlprunt</t>
  </si>
  <si>
    <t>Commission sur délivrance caution BIIC</t>
  </si>
  <si>
    <t>Frais de délivrance caution BIIC</t>
  </si>
  <si>
    <t>Frais sur délivrance caution BIIC</t>
  </si>
  <si>
    <t>PMT de droit de timbre</t>
  </si>
  <si>
    <t>JUIN</t>
  </si>
  <si>
    <t>Acht chaussures sécurité nveau control</t>
  </si>
  <si>
    <t>Rémuneration DA-MATHA Mai 2024</t>
  </si>
  <si>
    <t>Rémunération ZOCLI Juin 2024</t>
  </si>
  <si>
    <t>Achat carburat véh ISIDORE visite CITES</t>
  </si>
  <si>
    <t>Achat carburation véhicule Amine</t>
  </si>
  <si>
    <t>Rémunérataion Lionel  Juin 2024</t>
  </si>
  <si>
    <t>Rémunérataion MAYODE Juin 2024</t>
  </si>
  <si>
    <t>Rémunération DJIWA juin 2024</t>
  </si>
  <si>
    <t>Achat ordinateur pour Mr ISIDORE</t>
  </si>
  <si>
    <t>Rémunérataion AMINE Juin 2024</t>
  </si>
  <si>
    <t>Rémunérataion ISIDORE Juin 2024</t>
  </si>
  <si>
    <t>Rémunération DA-MATHA Juin 2024</t>
  </si>
  <si>
    <t>Rémunération PARAISO Juin 2024</t>
  </si>
  <si>
    <t>Rémunération TAKO complement Mai 2024</t>
  </si>
  <si>
    <t>Rémunération TAKO Juin 2024</t>
  </si>
  <si>
    <t>SONEB</t>
  </si>
  <si>
    <t>Fact SONEB Avril 2024 Appart Amine</t>
  </si>
  <si>
    <t>SBEE</t>
  </si>
  <si>
    <t>Facture SBEE Avril 2024 Appart AMINE</t>
  </si>
  <si>
    <t>Frais de péage véhicule ZOCLI</t>
  </si>
  <si>
    <t>Recharge internet Amine</t>
  </si>
  <si>
    <t>Recharge internet Aubenas</t>
  </si>
  <si>
    <t>Recharge internet Kisito</t>
  </si>
  <si>
    <t>Recharge internet Lionel</t>
  </si>
  <si>
    <t>Recharge internet TAKO</t>
  </si>
  <si>
    <t>Recharge internet Wilfrid</t>
  </si>
  <si>
    <t>Recharge internet ZOCLI</t>
  </si>
  <si>
    <t>Rémunération Augustin Juin 2024</t>
  </si>
  <si>
    <t>Rémunération Augustin Mai 2024</t>
  </si>
  <si>
    <t>Conception et imp cachet pour Amine</t>
  </si>
  <si>
    <t>Recharge internet pour M. Isidore</t>
  </si>
  <si>
    <t>2ème Impress° rapport mensuel Cités</t>
  </si>
  <si>
    <t>Alloation et primes Aubenas Juin 2024</t>
  </si>
  <si>
    <t>Allocations et prises Kisito Juin 2024</t>
  </si>
  <si>
    <t>Frais de mission DA-MATHA visite Cités</t>
  </si>
  <si>
    <t>Impress° rapport mensuel Cités</t>
  </si>
  <si>
    <t>Matériel de Transport_Moto</t>
  </si>
  <si>
    <t>Achat motos pour les Cités Adminis</t>
  </si>
  <si>
    <t>Acquisition de motos pour les cités</t>
  </si>
  <si>
    <t>CNSS sur Salaire WILFRID Juin 2024</t>
  </si>
  <si>
    <t>Frais mission Amine visite mensuel Cité du 24 au 28/06/24</t>
  </si>
  <si>
    <t>Frais mission MAYODE conduire Amine visite mensuel Cité</t>
  </si>
  <si>
    <t>Prime de chantier WILFRID Juin 2024</t>
  </si>
  <si>
    <t>Prime de logement WILFRID Juin 2024</t>
  </si>
  <si>
    <t>Rglt fact SBEE Avril 2024 Appart Amine</t>
  </si>
  <si>
    <t>Rglt fact SONEB Avril 2024 Appart Amine</t>
  </si>
  <si>
    <t>Salaire WILFRID Juin 2024</t>
  </si>
  <si>
    <t>VPS sur Salaire WILFRID Juin 2024</t>
  </si>
  <si>
    <t>Impress couleur rapport trimes cites mars avril mai 2024</t>
  </si>
  <si>
    <t>Achat de carburant véhicule Dieudonné</t>
  </si>
  <si>
    <t>Catalogues imprimés publicitaires</t>
  </si>
  <si>
    <t>Conception et impression de carte de visite pour Mr Amine</t>
  </si>
  <si>
    <t>Frais de péages véhicule Dieudonné</t>
  </si>
  <si>
    <t>Achat de carburation véhi Dieudonné</t>
  </si>
  <si>
    <t>Frais de péages véhi Dieudonné</t>
  </si>
  <si>
    <t>Achat matelas + oreillets pour Mr Amine</t>
  </si>
  <si>
    <t>JUILLET</t>
  </si>
  <si>
    <t>Achat de billet d'avion pour la femme de AMINE et ses 2 enfants</t>
  </si>
  <si>
    <t>Achat de drap 2 places + couette pour  Amine</t>
  </si>
  <si>
    <t>Achat de drap 2places + couverture pour Amine</t>
  </si>
  <si>
    <t>Achat de lit 1places + livraison  pour Amine</t>
  </si>
  <si>
    <t>Concept°+impress° autocollant pour les motos des Cités</t>
  </si>
  <si>
    <t>Entretien et vidange véhicule ISIDORE</t>
  </si>
  <si>
    <t>Fact SBEE Mai 2024 appartemt Amine</t>
  </si>
  <si>
    <t>Fact SONEB Mai 2024 appartemt Amine</t>
  </si>
  <si>
    <t>Frais de déplacemt wilfrid et moto Dassa-Cotonou</t>
  </si>
  <si>
    <t>Transport de plis</t>
  </si>
  <si>
    <t>Loyer appartement AMINE Juillet Août et Sept 24</t>
  </si>
  <si>
    <t>Achat carburat° Véhicule Amine</t>
  </si>
  <si>
    <t>Achat de carburat° Véhicule Amine</t>
  </si>
  <si>
    <t>Achat de carburat° Véhicule Isidore</t>
  </si>
  <si>
    <t>Activation forfait internet Augustin</t>
  </si>
  <si>
    <t>Activation forfait internet KISITO</t>
  </si>
  <si>
    <t>Activation forfait internet WILFRID</t>
  </si>
  <si>
    <t>Entretien et vidange véhicule ZOCLI</t>
  </si>
  <si>
    <t>Frais péages Véhicule Amine</t>
  </si>
  <si>
    <t>Recharge forfait internet Charbel</t>
  </si>
  <si>
    <t>Recharge forfait internet Dieudonné</t>
  </si>
  <si>
    <t>Recharge forfait internet Isidore</t>
  </si>
  <si>
    <t>Recharge forfait internet Lionel</t>
  </si>
  <si>
    <t>Rglt avance carburation Isidore visite</t>
  </si>
  <si>
    <t>Achat de carburat° véhicule Dieudonné</t>
  </si>
  <si>
    <t>Frais de missio MAYODE conduire Amine sur les Cités du 08 au 11 jui</t>
  </si>
  <si>
    <t>Frais de mission Amine sur les Cités du 08 au 11 juillet 24</t>
  </si>
  <si>
    <t>Achat de carburation véhicule Isidore</t>
  </si>
  <si>
    <t>Frais de péage véhicule Isidore</t>
  </si>
  <si>
    <t>Entretien et vidange véhicule AMINE</t>
  </si>
  <si>
    <t>Envoi 2 motos à Pkou Cités (Aubenas</t>
  </si>
  <si>
    <t>Envoi de 2 motos à Pkou Cités (Charbel</t>
  </si>
  <si>
    <t>Achat carburat° véhicule Amine08au11/07</t>
  </si>
  <si>
    <t>Achat carburation véhicule ISIDORE</t>
  </si>
  <si>
    <t>Allocation et primes Aubenas juillet 24</t>
  </si>
  <si>
    <t>Allocation et primes Kisito juillet 24</t>
  </si>
  <si>
    <t>Péage  véhicul Amine08au11/07</t>
  </si>
  <si>
    <t>Péage véhicul Amine08au11/07</t>
  </si>
  <si>
    <t>Rémunération DJIWA Juillet 2024</t>
  </si>
  <si>
    <t>Achat chaussures de sécurité ingénieurs (IBRAHIMA et HOSPICE)</t>
  </si>
  <si>
    <t>Achat de carburation véhicule Dieudonné</t>
  </si>
  <si>
    <t>Recharge forfait internet Amine</t>
  </si>
  <si>
    <t>Recharge forfait internet Dine</t>
  </si>
  <si>
    <t>Rémunération AUGUSTIN  Juillet 2024</t>
  </si>
  <si>
    <t>Rémunération LIONEL Juillet 2024</t>
  </si>
  <si>
    <t>Rémunération MAYODE Juillet 2024</t>
  </si>
  <si>
    <t>Rémunération PARAISO Juillet 2024</t>
  </si>
  <si>
    <t>Achat carburat°véhicul Amine15au19/07</t>
  </si>
  <si>
    <t>Péage véhicul Amine15au19/07</t>
  </si>
  <si>
    <t>Rémunération DA-MATHA Juillet 2024</t>
  </si>
  <si>
    <t>Rémunération ISIDORE Juillet 2024</t>
  </si>
  <si>
    <t>Rémunération TAKO Juillet 2024</t>
  </si>
  <si>
    <t>Rémunération ZOCLI Juillet 2024</t>
  </si>
  <si>
    <t>Frais mission AMINE Cité du 15 au 19/07/2024</t>
  </si>
  <si>
    <t>Frais mission MAYODE conduire Amine sur Cités du 15 au 19/07/24</t>
  </si>
  <si>
    <t>Rémunération AMINE Juillet 2024</t>
  </si>
  <si>
    <t>Assurances matériels de transports</t>
  </si>
  <si>
    <t>Frais assurance automobile AMINE</t>
  </si>
  <si>
    <t>Frais assurance automobile ISIDORE</t>
  </si>
  <si>
    <t>Frais assurance automobile ZOCLI</t>
  </si>
  <si>
    <t>Frais assurance moto des cités administ</t>
  </si>
  <si>
    <t>Impression couleur A4 rapport mensuel Cités Admini</t>
  </si>
  <si>
    <t>Assurances multirisques</t>
  </si>
  <si>
    <t>Assurance individuel accident Aubenas</t>
  </si>
  <si>
    <t>Assurance individuel accident Augustin</t>
  </si>
  <si>
    <t>Assurance individuel accident HOSPICE</t>
  </si>
  <si>
    <t>Assurance individuel accident kisito</t>
  </si>
  <si>
    <t>Assurance individuel accident Lionel</t>
  </si>
  <si>
    <t>Assurance individuel accident PARAISO</t>
  </si>
  <si>
    <t>Assurance individuel accident TAKO</t>
  </si>
  <si>
    <t>Assurance individuel accident Wilfrid</t>
  </si>
  <si>
    <t>Rglt fact SBEE appart AMINE Mai 2024</t>
  </si>
  <si>
    <t>Achat de table basse pour Mr AMINE</t>
  </si>
  <si>
    <t>CNSS salaire Wilfrid Juillet 2024</t>
  </si>
  <si>
    <t>Prime déplacement Wilfrid Juillet 2024</t>
  </si>
  <si>
    <t>Prime logement Wilfrid Juillet 2024</t>
  </si>
  <si>
    <t>Salaire Wilfrid Juillet 2024</t>
  </si>
  <si>
    <t>VPS salaire Wilfrid Juillet 2024</t>
  </si>
  <si>
    <t>Achat de lampe de chevet pour Mr Amine</t>
  </si>
  <si>
    <t>Frais de péage véhicule Dieudonné</t>
  </si>
  <si>
    <t>Achat carburat° vehicule Mr Isidore</t>
  </si>
  <si>
    <t>Rémunération HOSPICE Juillet 2024</t>
  </si>
  <si>
    <t>Achat de carburat° véhicule Amine</t>
  </si>
  <si>
    <t>Paiement commission sur caution 4829</t>
  </si>
  <si>
    <t>AOUT</t>
  </si>
  <si>
    <t>Achat de cable HDMI pour Mr Amine</t>
  </si>
  <si>
    <t>Fact SBEE Juin 2024 appartement Amine</t>
  </si>
  <si>
    <t>Rémunération AMINE Août 2024</t>
  </si>
  <si>
    <t>Rémunération DJIWA Août 2024</t>
  </si>
  <si>
    <t>Rémunération ISIDORE Août 2024</t>
  </si>
  <si>
    <t>Rémunération LIONEL Août 2024</t>
  </si>
  <si>
    <t>Rémunération MAYODE Août 2024</t>
  </si>
  <si>
    <t>Activation forfait internet Charbel</t>
  </si>
  <si>
    <t>Activation forfait internet Dieudonné</t>
  </si>
  <si>
    <t>Activation forfait internet Dine</t>
  </si>
  <si>
    <t>Activation forfait internet Isidore</t>
  </si>
  <si>
    <t>Activation forfait internet Kisito</t>
  </si>
  <si>
    <t>Activation forfait internet Lionel</t>
  </si>
  <si>
    <t>Activation forfait internet Wilfrid</t>
  </si>
  <si>
    <t>Rémunération ZOCLI Août 2024</t>
  </si>
  <si>
    <t>Achat carburat° véhicule Dieudonné</t>
  </si>
  <si>
    <t>Rémunération DA-MATHA Août 2024</t>
  </si>
  <si>
    <t>Allocations et primes Aubenas Août 2024</t>
  </si>
  <si>
    <t>Allocations et primes Kisito Août 2024</t>
  </si>
  <si>
    <t>Rémunération AUGUSTIN Août 2024</t>
  </si>
  <si>
    <t>Rémunération PARAISO Août 2024</t>
  </si>
  <si>
    <t>Rémunération TAKO Août 2024</t>
  </si>
  <si>
    <t>Rémunération HOSPICE  Août 2024</t>
  </si>
  <si>
    <t>Achat de carburation véhicule AMINE</t>
  </si>
  <si>
    <t>BOA</t>
  </si>
  <si>
    <t>Frais Bancaires</t>
  </si>
  <si>
    <t>Rglt par chèque certifié caution rapatriement femme de Mr AMINE</t>
  </si>
  <si>
    <t>Impress° couleur A4 rapport mensuel Cit</t>
  </si>
  <si>
    <t>Rglt fact SBEE Juin 2024 appart Amine</t>
  </si>
  <si>
    <t>Achat carburat° véhicule ZOCLI</t>
  </si>
  <si>
    <t>Frais de paiement par kkiapay casier judiciaire</t>
  </si>
  <si>
    <t>Impresion XO couleur format AO Cités (Mr Amine)</t>
  </si>
  <si>
    <t>Rglt visite médicale + casier judiciaire + 20% caut° rappatriement femme Amine</t>
  </si>
  <si>
    <t>Achat de chaussures de sécurité N°43 et casque chantier pour Mr DANDJINOU</t>
  </si>
  <si>
    <t>Fras de péages véhicule ZOCLI</t>
  </si>
  <si>
    <t>Frais de certifiat médical pour la femme de Mr Amine</t>
  </si>
  <si>
    <t>Impresion XO couleur format AO Cités  (Mr Amine)</t>
  </si>
  <si>
    <t>Mission Amine sur les Cités du 19 au 23/08/2024</t>
  </si>
  <si>
    <t>Mission MAYODE conduire AMINE sur les Cités du 19 au 23/08/2024</t>
  </si>
  <si>
    <t>Droit de timbre d'enregistrement contrat de AKPO Hospice</t>
  </si>
  <si>
    <t>Droit d'enregistrement du contrat de AKPO Hospice</t>
  </si>
  <si>
    <t>CNSS Salaire Wilfrid Août 2024</t>
  </si>
  <si>
    <t>Frais péage véhicule Amine</t>
  </si>
  <si>
    <t>Prime de chantier Wilfrid Août 2024</t>
  </si>
  <si>
    <t>Prime de logement Wilfrid Août 2024</t>
  </si>
  <si>
    <t>Saliare Wilfrid Août 2024</t>
  </si>
  <si>
    <t>VPS Salaire Wilfrid Août 2024</t>
  </si>
  <si>
    <t>Achat carburat° véhicule CD1463Rb courses Cités</t>
  </si>
  <si>
    <t>Péage véhicule Dieudonné</t>
  </si>
  <si>
    <t>SEPTEMBRE</t>
  </si>
  <si>
    <t>Achat carburat° véhicule Mr Isisore</t>
  </si>
  <si>
    <t>Achat de carburat° véhicule Mr Isisore</t>
  </si>
  <si>
    <t>Entretien et vidange véhicule Isidore</t>
  </si>
  <si>
    <t>Fact SBEE Juillet 2024 appart Amine</t>
  </si>
  <si>
    <t>Fact SONEB Juin 2024 appart Amine</t>
  </si>
  <si>
    <t>Fact SONNEB Juillet 2024 appart Amine</t>
  </si>
  <si>
    <t>Péage véhicule Mr Isisore</t>
  </si>
  <si>
    <t>Fact loyer Oct-Nov-Déc 2024 appart Amin</t>
  </si>
  <si>
    <t>Rémunération ISIDORE Septembre 2024</t>
  </si>
  <si>
    <t>Rémunération ZOCLI Septembre 2024</t>
  </si>
  <si>
    <t>Rémunération DA-MATHA Septembre 2024</t>
  </si>
  <si>
    <t>Rémunération DANDJINOU D'AOÛT 2024</t>
  </si>
  <si>
    <t>Rémunération DANDJINOU Septembre 2024</t>
  </si>
  <si>
    <t>Rémunération TAKO Septembre 2024</t>
  </si>
  <si>
    <t>Rémunération HOSPICE Septembre 2024</t>
  </si>
  <si>
    <t>Péage véhicule ZOCLI</t>
  </si>
  <si>
    <t>Achat varburat° véhicule ISIDORE</t>
  </si>
  <si>
    <t>Activation forfait internet AMINE</t>
  </si>
  <si>
    <t>Activation forfait internet AUBENAS</t>
  </si>
  <si>
    <t>Activation forfait internet AUGUSTIN</t>
  </si>
  <si>
    <t>Activation forfait internet CHARBEL</t>
  </si>
  <si>
    <t>Activation forfait internet DINE</t>
  </si>
  <si>
    <t>Activation forfait internet ISIDORE</t>
  </si>
  <si>
    <t>Activation forfait internet LIONEL</t>
  </si>
  <si>
    <t>Activation forfait internet ZOCLI</t>
  </si>
  <si>
    <t>Achat d'essence véhicule Mr Amine</t>
  </si>
  <si>
    <t>Activation forfait internet Moov pour Mr FRANCITE</t>
  </si>
  <si>
    <t>Impress° couleur rapport mensuel Août SIRAT</t>
  </si>
  <si>
    <t>Réservat° Charbel déplacement Kandi-Parakou dans le cadre de la convent° SDP</t>
  </si>
  <si>
    <t>Rglt facture SBEE Juill 2024 appart Amine</t>
  </si>
  <si>
    <t>Achat carburat° véhicule ISIDORE</t>
  </si>
  <si>
    <t>Frais voyage retour Djougou Francite</t>
  </si>
  <si>
    <t>Rémunération MAYODE Septembre 2024</t>
  </si>
  <si>
    <t>Subvention DJIWA convention SDP 12/09/2</t>
  </si>
  <si>
    <t>Frais voyage retour Kandi Charbel</t>
  </si>
  <si>
    <t>Déplacemt Lionel convent° SDP+SDP Talk3</t>
  </si>
  <si>
    <t>Déplacemt TAKO convent° SDP+SDP Talks3</t>
  </si>
  <si>
    <t>Déplacmt AKPO convent° SDP+SDP Talks3</t>
  </si>
  <si>
    <t>Déplacmt Aubena convent° SDP+SDP Talks3</t>
  </si>
  <si>
    <t>Déplacmt August convent° SDP+SDP Talks3</t>
  </si>
  <si>
    <t>Déplacmt DANDJI convent° SDP+SDP Talks3</t>
  </si>
  <si>
    <t>Déplacmt Dine convent° SDP+SDP Talks3</t>
  </si>
  <si>
    <t>Déplacmt Kisito convent° SDP+SDP Talks3</t>
  </si>
  <si>
    <t>Déplacmt Wilfri convent° SDP+SDP Talks3</t>
  </si>
  <si>
    <t>Allocations et primes AUBENAS Septembre</t>
  </si>
  <si>
    <t>Allocations et primes KISITO Septembre</t>
  </si>
  <si>
    <t>Rémunération  LIONEL Septembre 2024</t>
  </si>
  <si>
    <t>Rémunération AUGUSTIN Septembre 2024</t>
  </si>
  <si>
    <t>Rémunération PARAISO Septembre 2024</t>
  </si>
  <si>
    <t>Rglt fact SONEB Juillet 2024 appart Amine</t>
  </si>
  <si>
    <t>Caution rapatriement de l'epse de Amine</t>
  </si>
  <si>
    <t>Droit d'enregistremt marché cité phase2</t>
  </si>
  <si>
    <t>Frais de timbre marché cité phase2</t>
  </si>
  <si>
    <t>Frais d'enrégistremt marché cité phase2</t>
  </si>
  <si>
    <t>Impress° couleur rapport trimestriel Juin-Juillet-Août 2024</t>
  </si>
  <si>
    <t>Mission Amine sur les cités du 23 au 27 septembre 2024</t>
  </si>
  <si>
    <t>Mission MAYODE conduire Mr Amine sur les cités du 23 au 27</t>
  </si>
  <si>
    <t>Redevance marché cité phase 2</t>
  </si>
  <si>
    <t>Rémunération ALIANE Septembre 2024</t>
  </si>
  <si>
    <t>Rémunération DJIWA Septembre 2024</t>
  </si>
  <si>
    <t>Activat° forfait internet Hospice</t>
  </si>
  <si>
    <t>Frais péage véhicule Dieudonné</t>
  </si>
  <si>
    <t>20% caution rappatriement espse Amine</t>
  </si>
  <si>
    <t>20%ccaution rappatriement epse Amine</t>
  </si>
  <si>
    <t>CNSS Salaire WILFRID Septembre 2024</t>
  </si>
  <si>
    <t>Prime chantier WILFRID Septembre 2024</t>
  </si>
  <si>
    <t>Prime logement WILFRID Septembre 2024</t>
  </si>
  <si>
    <t>Salaire WILFRID Septembre 2024</t>
  </si>
  <si>
    <t>VPS Salaire WILFRID Septembre 2024</t>
  </si>
  <si>
    <t>Vignettes</t>
  </si>
  <si>
    <t>Frais de visite technique véhicul ZOCLI</t>
  </si>
  <si>
    <t>Frais de visite technique véhicul Amine</t>
  </si>
  <si>
    <t>Honoraires des professions réglémentées</t>
  </si>
  <si>
    <t>Fact 1869/24/HBS honoraire BIIC</t>
  </si>
  <si>
    <t>OCTOBRE</t>
  </si>
  <si>
    <t>Achat carburat° véhicule Mr Dieudonné</t>
  </si>
  <si>
    <t>Achat de carburat° véhicule Mr Isidore</t>
  </si>
  <si>
    <t>Achat de carburation véhicule Mr Amine</t>
  </si>
  <si>
    <t>Entretien et vidange véhicule Mr Amine</t>
  </si>
  <si>
    <t>Entretien et vidange véhicule Mr Isidore</t>
  </si>
  <si>
    <t>Fact SBEE Août 2024 appart Mr Amine</t>
  </si>
  <si>
    <t>Fact SONEB d'Août 2024 appartmt Amine</t>
  </si>
  <si>
    <t>Frais péage véhicule Mr Amine</t>
  </si>
  <si>
    <t>Frais péage véhicule Mr Dieudonné</t>
  </si>
  <si>
    <t>Achat de carburat° vahicule Dieudonné</t>
  </si>
  <si>
    <t>Frais de péage véhicule Mr ISIDORE</t>
  </si>
  <si>
    <t>Achat de carburation véhicule Mr Isidore</t>
  </si>
  <si>
    <t>Activat° forfait internet pour Amine</t>
  </si>
  <si>
    <t>Activat° forfait internet pour Aubenas</t>
  </si>
  <si>
    <t>Activat° forfait internet pour Augustin</t>
  </si>
  <si>
    <t>Activat° forfait internet pour Charbel</t>
  </si>
  <si>
    <t>Activat° forfait internet pour Dine</t>
  </si>
  <si>
    <t>Activat° forfait internet pour Isidore</t>
  </si>
  <si>
    <t>Activat° forfait internet pour Kisito</t>
  </si>
  <si>
    <t>Activat° forfait internet pour Lionel</t>
  </si>
  <si>
    <t>Activat° forfait internet pour Wilfrid</t>
  </si>
  <si>
    <t>Activat° forfait internt pour Dieudonné</t>
  </si>
  <si>
    <t>Remunération Dieudonné Octobre 2024</t>
  </si>
  <si>
    <t>Rglt fact SBEE Août 2024 appart Amine</t>
  </si>
  <si>
    <t>Activat° forfait internet pour Francité</t>
  </si>
  <si>
    <t>Activat° forfait internet pour Hospice</t>
  </si>
  <si>
    <t>Achat de casque de chantier pour le compte des cités administratives</t>
  </si>
  <si>
    <t>Achat de carburatio véhicule Isidore</t>
  </si>
  <si>
    <t>Facture SONEB Septembre 2024 appart Amine</t>
  </si>
  <si>
    <t>Impression couleur A4 rapport mensuel Septembre 2024 cité administrative</t>
  </si>
  <si>
    <t>Achat de carburatio véhicule Amine</t>
  </si>
  <si>
    <t>Frais de péage véhicule Mr AMINE</t>
  </si>
  <si>
    <t>Achat de jeu de tapis en caoutchou original pour le véhicule de Mr Amine</t>
  </si>
  <si>
    <t>Frais mission Amine pour se rendre sur les cités administ du 21 au 25/10/24</t>
  </si>
  <si>
    <t>Frais mission MAYODE pour conduireMr Amine sur les cités adminit du 21au 25/10</t>
  </si>
  <si>
    <t>Remunération  ISIDORE Octobre 2024</t>
  </si>
  <si>
    <t>CNSS sur Salaire AUGUSTIN Octobre 2024</t>
  </si>
  <si>
    <t>CNSS sur Salaire DA-MATHA Octobre 2024</t>
  </si>
  <si>
    <t>CNSS sur Salaire DANDJINOU Octobre 2024</t>
  </si>
  <si>
    <t>CNSS sur Salaire HOSPICE Octobre 2024</t>
  </si>
  <si>
    <t>CNSS sur Salaire KISITO Octobre 2024</t>
  </si>
  <si>
    <t>CNSS sur Salaire LIONEL Octobre 2024</t>
  </si>
  <si>
    <t>CNSS sur Salaire MAYODE Octobre 2024</t>
  </si>
  <si>
    <t>CNSS sur Salaire PARAISO Octobre 2024</t>
  </si>
  <si>
    <t>CNSS sur Salaire TAKO Octobre 2024</t>
  </si>
  <si>
    <t>CNSS sur Salaire WILFRID Octobre 2024</t>
  </si>
  <si>
    <t>Prime chantier DANDJINOU Octobre 2024</t>
  </si>
  <si>
    <t>Prime de chantier AUGUSTIN Octobre 2024</t>
  </si>
  <si>
    <t>Prime de chantier HOSPICE Octobre 2024</t>
  </si>
  <si>
    <t>Prime de chantier KISITO Octobre 2024</t>
  </si>
  <si>
    <t>Prime de chantier PARAISO Octobre 2024</t>
  </si>
  <si>
    <t>Prime de chantier TAKO Octobre 2024</t>
  </si>
  <si>
    <t>Prime de chantier WILFRID Octobre 2024</t>
  </si>
  <si>
    <t>Prime de logement  LIONEL Octobre 2024</t>
  </si>
  <si>
    <t>Prime de logement AUGUSTIN Octobre 2024</t>
  </si>
  <si>
    <t>Prime de logement HOSPICE Octobre 2024</t>
  </si>
  <si>
    <t>Prime de logement KISITO Octobre 2024</t>
  </si>
  <si>
    <t>Prime de logement PARAISO Octobre 2024</t>
  </si>
  <si>
    <t>Prime de logement TAKO Octobre 2024</t>
  </si>
  <si>
    <t>Prime de logement WILFRID Octobre 2024</t>
  </si>
  <si>
    <t>Prime logement DANDJINOU Octobre 2024</t>
  </si>
  <si>
    <t>Remunération AMINE Octobre 2024</t>
  </si>
  <si>
    <t>Salaire AUGUSTIN Octobre 2024</t>
  </si>
  <si>
    <t>Salaire DA-MATHA Octobre 2024</t>
  </si>
  <si>
    <t>Salaire DANDJINOU Octobre 2024</t>
  </si>
  <si>
    <t>Salaire DJIWA Octobre 2024</t>
  </si>
  <si>
    <t>Salaire HOSPICE Octobre 2024</t>
  </si>
  <si>
    <t>Salaire KISITO Octobre 2024</t>
  </si>
  <si>
    <t>Salaire LIONEL Octobre 2024</t>
  </si>
  <si>
    <t>Salaire MAYODE Octobre 2024</t>
  </si>
  <si>
    <t>Salaire PARAISO Octobre 2024</t>
  </si>
  <si>
    <t>Salaire TAKO Octobre 2024</t>
  </si>
  <si>
    <t>Salaire WILFRID Octobre 2024</t>
  </si>
  <si>
    <t>VPS sur Salaire KISITO Octobre 2024</t>
  </si>
  <si>
    <t>VPS sur Salaire MAYODE Octobre 2024</t>
  </si>
  <si>
    <t>VPS sur Salaire TAKO Octobre 2024</t>
  </si>
  <si>
    <t>VPS sur Salaire WILFRID Octobre 2024</t>
  </si>
  <si>
    <t>PMT allocat° et primes AUBENAS Octobre</t>
  </si>
  <si>
    <t>Facture SBEE Septembre 2024 appart de Mr Amine</t>
  </si>
  <si>
    <t>Rglt fact SONEB Août 2024 appart Amine</t>
  </si>
  <si>
    <t>Rglt visite médicale +casier judiciaire+frais renvellment carte sejour EVINA</t>
  </si>
  <si>
    <t>Rglt visite médicale +casier judiciaire+frais renvellment carte sejour J-B</t>
  </si>
  <si>
    <t>Frais de paiement par Kkiapay casier judiciaire AMINE</t>
  </si>
  <si>
    <t>Paiement commission caution 4829</t>
  </si>
  <si>
    <t>Paiement commission caution 5175</t>
  </si>
  <si>
    <t>Paiement delivrance de caution 5175</t>
  </si>
  <si>
    <t>OD</t>
  </si>
  <si>
    <t>REG achat carburant Amine PIECE N°458 (fact n°3600000360 du BS496)</t>
  </si>
  <si>
    <t>NOVEMBRE</t>
  </si>
  <si>
    <t>Entretien et vidange véhicule Dieudonné</t>
  </si>
  <si>
    <t>Frais activat° forfait internet HOSPICE</t>
  </si>
  <si>
    <t>Frais activat° forfait internt AMINE</t>
  </si>
  <si>
    <t>Frais activat° forfait internt AUBENAS</t>
  </si>
  <si>
    <t>Frais activat° forfait internt AUGUSTIN</t>
  </si>
  <si>
    <t>Frais activat° forfait internt CHARBEL</t>
  </si>
  <si>
    <t>Frais activat° forfait internt DIEUDONN</t>
  </si>
  <si>
    <t>Frais activat° forfait internt DINE</t>
  </si>
  <si>
    <t>Frais activat° forfait internt FRANCITE</t>
  </si>
  <si>
    <t>Frais activat° forfait internt ISIDORE</t>
  </si>
  <si>
    <t>Frais activat° forfait internt KISITO</t>
  </si>
  <si>
    <t>Frais activat° forfait internt LIONEL</t>
  </si>
  <si>
    <t>Frais activat° forfait internt WILFRID</t>
  </si>
  <si>
    <t>Frais de péage véhicule Mr Dieudonne</t>
  </si>
  <si>
    <t>Impression couleur rapport mensuel Octobre 2024 cités administratives</t>
  </si>
  <si>
    <t>Impression couleure rapport mensuel Septembre cités administratives reprise</t>
  </si>
  <si>
    <t>Fact SONEB Octobre 2024 appartement Mr Amine</t>
  </si>
  <si>
    <t>Prestation DIEUDONNE Novembre 2024</t>
  </si>
  <si>
    <t>Entretien et vidange véhicule Isidore CD4018 RB</t>
  </si>
  <si>
    <t>Entretien et vidange véhicule Amine CF4203RB</t>
  </si>
  <si>
    <t>Rémunération ISIDORE Novembre 2024</t>
  </si>
  <si>
    <t>Rémunération AMINE Novembre 2024</t>
  </si>
  <si>
    <t>Entretien et vidange véhicule AMINE CD5021RB</t>
  </si>
  <si>
    <t xml:space="preserve"> Salaire AUGUSTIN Novembre 2024</t>
  </si>
  <si>
    <t>CNSS sur Salair DANDJINOU  Novembr 2024</t>
  </si>
  <si>
    <t>CNSS sur Salaire AUGUSTIN Novembre 2024</t>
  </si>
  <si>
    <t>CNSS sur Salaire DA-MATHA  Novembr 2024</t>
  </si>
  <si>
    <t>CNSS sur Salaire DJIWA Novembre 2024</t>
  </si>
  <si>
    <t>CNSS sur Salaire HOSPICE Novembre 2024</t>
  </si>
  <si>
    <t>CNSS sur Salaire KISITO Novembre 2024</t>
  </si>
  <si>
    <t>CNSS sur Salaire LIONEL Novembre 2024</t>
  </si>
  <si>
    <t>CNSS sur Salaire MAYODE Novembre 2024</t>
  </si>
  <si>
    <t>CNSS sur Salaire PARAISO Novembre 2024</t>
  </si>
  <si>
    <t>CNSS sur Salaire TAKO Novembre 2024</t>
  </si>
  <si>
    <t>CNSS sur Salaire WILFRID Novembre 2024</t>
  </si>
  <si>
    <t>Impresion couleur pour Mr Amine (SIRAT)</t>
  </si>
  <si>
    <t>Salaire KISITO Novembre 2024</t>
  </si>
  <si>
    <t>Prime chantier DANDJINOU  Novembre 2024</t>
  </si>
  <si>
    <t>Prime chantier HOSPICE Novembre 2024</t>
  </si>
  <si>
    <t>Prime chantier KISITO Novembre 2024</t>
  </si>
  <si>
    <t>Prime chantier PARAISO Novembre 2024</t>
  </si>
  <si>
    <t>Prime chantier TAKO Novembre 2024</t>
  </si>
  <si>
    <t>Prime chantier WILFRID Novembre 2024</t>
  </si>
  <si>
    <t>Prime déplacemt AUGUSTIN Novembre 2024</t>
  </si>
  <si>
    <t>Prime logement AUGUSTIN Novembre 2024</t>
  </si>
  <si>
    <t>Prime logement DANDJINOU  Novembre 2024</t>
  </si>
  <si>
    <t>Prime logement HOSPICE Novembre 2024</t>
  </si>
  <si>
    <t>Prime logement KISITO Novembre 2024</t>
  </si>
  <si>
    <t>Prime logement LIONEL Novembre 2024</t>
  </si>
  <si>
    <t>Prime logement PARAISO Novembre 2024</t>
  </si>
  <si>
    <t>Prime logement TAKO Novembre 2024</t>
  </si>
  <si>
    <t>Prime logement WILFRID Novembre 2024</t>
  </si>
  <si>
    <t>Salair DANDJINOU  Novembr 2024</t>
  </si>
  <si>
    <t>Salaire DA-MATHA  Novembr 2024</t>
  </si>
  <si>
    <t>Salaire DJIWA Novembre 2024</t>
  </si>
  <si>
    <t>Salaire HOSPICE Novembre 2024</t>
  </si>
  <si>
    <t>Salaire LIONELNovembre 2024</t>
  </si>
  <si>
    <t>Salaire MAYODE Novembre 2024</t>
  </si>
  <si>
    <t>Salaire PARAISO Novembre 2024</t>
  </si>
  <si>
    <t>Salaire TAKO Novembre 2024</t>
  </si>
  <si>
    <t>Salaire WILFRID Novembre 2024</t>
  </si>
  <si>
    <t>VPS sur Salaire DJIWA Novembre 2024</t>
  </si>
  <si>
    <t>VPS sur Salaire KISITO Novembre 2024</t>
  </si>
  <si>
    <t>VPS sur Salaire MAYODE Novembre 2024</t>
  </si>
  <si>
    <t>VPS sur Salaire TAKO Novembre 2024</t>
  </si>
  <si>
    <t>VPS sur Salaire WILFRID Novembre 2024</t>
  </si>
  <si>
    <t>Frais mission AMINE pour les CITES du 25 au 29 novembre 2024</t>
  </si>
  <si>
    <t>Frais mission MAYODE pour conduire Mr Amine sur les CITES du  25 au 29/11/2024</t>
  </si>
  <si>
    <t>Frais péage véhicule Dieudonné CD4404RB</t>
  </si>
  <si>
    <t>Impression couleur document Amine pour la SIRAT</t>
  </si>
  <si>
    <t>Frais de péage véhicule ISIDORE</t>
  </si>
  <si>
    <t>Allocations et primes AUBENAS Nov 2024</t>
  </si>
  <si>
    <t>Facture SBEE Octobre 2024 appart AMINE</t>
  </si>
  <si>
    <t>Mission DJIWA conduire Mr Dieudonné</t>
  </si>
  <si>
    <t>Frais péage véhicule Dieudonné Pkou-savè</t>
  </si>
  <si>
    <t>Fact SONEB Novembre 2024 appart Amine</t>
  </si>
  <si>
    <t>Frais voyage TAKO Cotonou-Kandi</t>
  </si>
  <si>
    <t>DECEMBRE</t>
  </si>
  <si>
    <t>Frais péage véhicule Dieudonné Savè-Pkou</t>
  </si>
  <si>
    <t>Activation forfait internet  AUBENAS</t>
  </si>
  <si>
    <t>Activation forfait internet  AUGUSTIN</t>
  </si>
  <si>
    <t>Activation forfait internet  HOSPCE</t>
  </si>
  <si>
    <t>Activation forfait internet  ISIDORE</t>
  </si>
  <si>
    <t>Activation forfait internet  KISITO</t>
  </si>
  <si>
    <t>Activation forfait internet DIEUDONNE</t>
  </si>
  <si>
    <t>Activation forfait internet FRANCITE</t>
  </si>
  <si>
    <t>Frais péage véhicule Dieudonné Djougou-Nati</t>
  </si>
  <si>
    <t>Frais péage véhicule Dieudonné Nati-djougou</t>
  </si>
  <si>
    <t>Frais de péage véhicule AMINE</t>
  </si>
  <si>
    <t>Frais de paiement renouvellement carte de séjour Amine</t>
  </si>
  <si>
    <t>Frais péage véhicule Dieudonné N'dali-Pkou</t>
  </si>
  <si>
    <t>Frais péage véhicule Dieudonné Pkou-N'dali</t>
  </si>
  <si>
    <t>Visite médicale de Mr AMINE</t>
  </si>
  <si>
    <t>Réunération HIGHT ZOCLI Décembre 2024</t>
  </si>
  <si>
    <t>Loyer trimestriel Janv Fév-Mars 2025 appartement Amine</t>
  </si>
  <si>
    <t>Réunération ISIDORE Décembre 2024</t>
  </si>
  <si>
    <t>Déplacement moto et carburat° Kisito</t>
  </si>
  <si>
    <t>Déplacement moto et carburat° Lionel</t>
  </si>
  <si>
    <t>Déplacement moto et carburat° Wilfrid</t>
  </si>
  <si>
    <t>Frais péages véhicule Dieudonné Nati-djougou</t>
  </si>
  <si>
    <t>Frais de renouvellement de carte de séjour de Mr Amine</t>
  </si>
  <si>
    <t>Frais péages véhicule Dieudonné N'dali-Pkou</t>
  </si>
  <si>
    <t>Frais péages véhicule Dieudonné Pkou-N'dali</t>
  </si>
  <si>
    <t>Impression couleur rapport mensuel Novembre 2024</t>
  </si>
  <si>
    <t>Rémunération AMINE décembre 2024</t>
  </si>
  <si>
    <t>Rglt fact SBEE octobre appartemnt Amine</t>
  </si>
  <si>
    <t>Achat de carburtation véhicule AMINE</t>
  </si>
  <si>
    <t>Activation forfait internet Francité</t>
  </si>
  <si>
    <t>Activation forfait internet Hospice</t>
  </si>
  <si>
    <t>Frais liés au paiement renouvellement carte de séjour Mr Amine</t>
  </si>
  <si>
    <t>Frais péages véhicule Dieudonné Djougou-Nati</t>
  </si>
  <si>
    <t>Frais péages véhicule Dieudonné Nati-Djougou</t>
  </si>
  <si>
    <t>Renouvellement carte de séjour Mr Amine</t>
  </si>
  <si>
    <t>Frais péages véhicule Dieudonné N'Dali-Nati</t>
  </si>
  <si>
    <t>Frais péages véhicule Dieudonné Pkou Ndali</t>
  </si>
  <si>
    <t>Allocations et primes AUBENAS déc 2024</t>
  </si>
  <si>
    <t>CNSS Salaire AUGUSTIN Décembre 2024</t>
  </si>
  <si>
    <t>CNSS Salaire DA-MATHA décembre 2024</t>
  </si>
  <si>
    <t>CNSS salaire DANDJINOU Décembre 2024</t>
  </si>
  <si>
    <t>CNSS Salaire HOSPICE Décembre 2024</t>
  </si>
  <si>
    <t>CNSS Salaire KISITO Décembre 2024</t>
  </si>
  <si>
    <t>CNSS Salaire LIONEL Décembre 2024</t>
  </si>
  <si>
    <t>CNSS Salaire MAYODE Décembre 2024</t>
  </si>
  <si>
    <t>CNSS Salaire PARAISO Décembre 2024</t>
  </si>
  <si>
    <t>CNSS Salaire TAKO Décembre 2024</t>
  </si>
  <si>
    <t>CNSS Salaire WILFRID décembre 2024</t>
  </si>
  <si>
    <t>Fact CFAO entretien véhicule Dieudonné CD4404RB</t>
  </si>
  <si>
    <t>Prime chantier  AUGUSTIN Décembre 2024</t>
  </si>
  <si>
    <t>Prime chantier DANDJINOU Décembre 2024</t>
  </si>
  <si>
    <t>Prime chantier HOSPICE Décembre 2024</t>
  </si>
  <si>
    <t>Prime chantier KISITO Décembre 2024</t>
  </si>
  <si>
    <t>Prime chantier lionel</t>
  </si>
  <si>
    <t>Prime chantier PARAISO Décembre 2024</t>
  </si>
  <si>
    <t>Prime chantier TAKO Décembre 2024</t>
  </si>
  <si>
    <t>Prime chantier WILFRID décembre 2024</t>
  </si>
  <si>
    <t>Prime logement AUGUSTIN Décembre 2024</t>
  </si>
  <si>
    <t>Prime logement DANDJINOU Décembre 2024</t>
  </si>
  <si>
    <t>Prime logement HOSPICE Décembre 2024</t>
  </si>
  <si>
    <t>Prime logement KISITO Décembre 2024</t>
  </si>
  <si>
    <t>Prime logement PARAISO Décembre 2024</t>
  </si>
  <si>
    <t>Prime logement TAKO Décembre 2024</t>
  </si>
  <si>
    <t>Prime logement WILFRID décembre 2024</t>
  </si>
  <si>
    <t>Rglt facture SONEB Oct et Nov appart Amine</t>
  </si>
  <si>
    <t>Salaire  WILFRID décembre 2024</t>
  </si>
  <si>
    <t>Salaire AUGUSTIN Décembre 2024</t>
  </si>
  <si>
    <t>Salaire DA-MATHA décembre 2024</t>
  </si>
  <si>
    <t>Salaire DANDJINOU Décembre 2024</t>
  </si>
  <si>
    <t>Salaire HOSPICE Décembre 2024</t>
  </si>
  <si>
    <t>Salaire KISITO Décembre 2024</t>
  </si>
  <si>
    <t>Salaire LIONEL Décembre 2024</t>
  </si>
  <si>
    <t>Salaire MAYODE Décembre 2024</t>
  </si>
  <si>
    <t>Salaire PARAISO Décembre 2024</t>
  </si>
  <si>
    <t>Salaire TAKO Décembre 2024</t>
  </si>
  <si>
    <t>VPS Salaire KISITO Décembre 2024</t>
  </si>
  <si>
    <t>VPS Salaire MAYODE Décembre 2024</t>
  </si>
  <si>
    <t>VPS Salaire TAKO Décembre 2024</t>
  </si>
  <si>
    <t>VPS Salaire WILFRID décembre 2024</t>
  </si>
  <si>
    <t>Salaire DJIWA Décembre 2024</t>
  </si>
  <si>
    <t>CNSS Salaire DJIWA décembre 2024</t>
  </si>
  <si>
    <t>VPS Salaire DJIWA décembre 2024</t>
  </si>
  <si>
    <t>Frais péage véhicule Mr Dieudonné (Djougou-Nati)</t>
  </si>
  <si>
    <t>Frais péage véhicule Mr Dieudonné (Nati-Djougou)</t>
  </si>
  <si>
    <t>Frais péage véhicule Mr Dieudonné (Ndali-Pkou)</t>
  </si>
  <si>
    <t>Impression couleur rapport trimestriel sept oct nov 2024 cités administratives</t>
  </si>
  <si>
    <t>Frais péage véhicule Mr Dieudonné (Pkou-Ndali)</t>
  </si>
  <si>
    <t>Fact SBEE Novembre 2024 Amine</t>
  </si>
  <si>
    <t>TOTAL DEPENSES</t>
  </si>
  <si>
    <t>DETAIL DES COMPTES DEPENSES DU PROJET CITES ADMINISTRATIVES 2025</t>
  </si>
  <si>
    <t>S/v Frs mission du 08-09/01 Francit/voe</t>
  </si>
  <si>
    <t>S/VFRS MISSION DJIWA CONDUI ZOCLI A COT du 08 au 09/01/2025</t>
  </si>
  <si>
    <t>S/VMISSION ET T/PORT CHARBEL D 08-09/01</t>
  </si>
  <si>
    <t>Péag parakou-savè pr véh de M.Dieudonné</t>
  </si>
  <si>
    <t>Dplcemt Aubenas pr présentation voeu25</t>
  </si>
  <si>
    <t>Dplcemt PARAISO pr présentation voeu25</t>
  </si>
  <si>
    <t>Frs dplt KISITO pr présentatio voeu2025</t>
  </si>
  <si>
    <t>Frs dplt Lionel pr présentatio voeu2025</t>
  </si>
  <si>
    <t>Frs dplt Wilfrid pr présentati voeu2025</t>
  </si>
  <si>
    <t>REM ISIDORE  Janvier   2025</t>
  </si>
  <si>
    <t>REM Prest° HIGHT (ZOCLI) Janvier 2025</t>
  </si>
  <si>
    <t>REM prest° FANOU  Décembre 2024(16 au 3</t>
  </si>
  <si>
    <t>REM prest° FANOU  Janvier   2025</t>
  </si>
  <si>
    <t>Impr coleur pap A3 pr Isidor:Tbl d bord</t>
  </si>
  <si>
    <t>Miss à Eulog d cndui Isidor chanti CITE</t>
  </si>
  <si>
    <t>Miss M.Isidor pr visit ls chantier cité</t>
  </si>
  <si>
    <t>REM prest° ALIANE Janvier   2025</t>
  </si>
  <si>
    <t>Fact WELDOM achat chaussure sécurité SATURNIN HOUNDEKON</t>
  </si>
  <si>
    <t>Péag savè-parakou pr véh d M.DIEUDONNE</t>
  </si>
  <si>
    <t>Péag parakou-N'DALIpr véh d M.DIEUDONNE</t>
  </si>
  <si>
    <t>Péag pr véh d M.DIEUDONNE</t>
  </si>
  <si>
    <t xml:space="preserve"> Salaire AUGUSTIN Janvier 2025</t>
  </si>
  <si>
    <t xml:space="preserve"> Salaire DA MATHA Janvier 2025</t>
  </si>
  <si>
    <t xml:space="preserve"> Salaire DANDJINOU Janvier 2025</t>
  </si>
  <si>
    <t xml:space="preserve"> Salaire KISITO Janvier 2025</t>
  </si>
  <si>
    <t xml:space="preserve"> Salaire MAYODE Janvier 2025</t>
  </si>
  <si>
    <t>Allocations et primes AUBEN Janv2025</t>
  </si>
  <si>
    <t>CNSS sur Salaire AUGUSTIN Janvier 2025</t>
  </si>
  <si>
    <t>CNSS sur Salaire DA MATHA Janvier 2025</t>
  </si>
  <si>
    <t>Prime sur Salaire DANDJINOU Janvier 2025</t>
  </si>
  <si>
    <t>CNSS sur Salaire DJIWA Janvier 2025</t>
  </si>
  <si>
    <t>CNSS sur Salaire HOSPICE Janvier 2025</t>
  </si>
  <si>
    <t>CNSS sur Salaire KISITO Janvier 2025</t>
  </si>
  <si>
    <t>CNSS sur Salaire LIONEL Janvier 2025</t>
  </si>
  <si>
    <t>CNSS sur Salaire MAYODE Janvier 2025</t>
  </si>
  <si>
    <t>CNSS sur Salaire PARAISO Janvier 2025</t>
  </si>
  <si>
    <t>CNSS sur Salaire TAKO Janvier 2025</t>
  </si>
  <si>
    <t>CNSS sur Salaire WILFRID Janvier 2025</t>
  </si>
  <si>
    <t>Frais péage véhicule Mr Isidore</t>
  </si>
  <si>
    <t>Impr coleur:rappor mensuel CITE,dec24</t>
  </si>
  <si>
    <t>Prime chantier LIONEL Janvier 2025</t>
  </si>
  <si>
    <t>Prime de chantie DANDJINOU Janvier 2025</t>
  </si>
  <si>
    <t>Prime de chantier  WILFRID Janvier 2025</t>
  </si>
  <si>
    <t>Prime de chantier AUGUSTIN Janvier 2025</t>
  </si>
  <si>
    <t>Prime de chantier HOSPICE Janvier 2025</t>
  </si>
  <si>
    <t>Prime de chantier KISITO Janvier 2025</t>
  </si>
  <si>
    <t>Prime de chantier PARAISO Janvier 2025</t>
  </si>
  <si>
    <t>Prime de chantier TAKO Janvier 2025</t>
  </si>
  <si>
    <t>Prime de logement AUGUSTIN Janvier 2025</t>
  </si>
  <si>
    <t>Prime de logement KISITO Janvier 2025</t>
  </si>
  <si>
    <t>Prime de logement TAKO Janvier 2025</t>
  </si>
  <si>
    <t>Prime logement PARAISO Janvier 2025</t>
  </si>
  <si>
    <t>Prime logement WILFRID Janvier 2025</t>
  </si>
  <si>
    <t>Primes de logement HOSPICE Janvier 2025</t>
  </si>
  <si>
    <t>Salaire DJIWA Janvier 2025</t>
  </si>
  <si>
    <t>Salaire HOSPICE Janvier 2025</t>
  </si>
  <si>
    <t>Salaire LIONEL Janvier 2025</t>
  </si>
  <si>
    <t>Salaire PARAISO Janvier 2025</t>
  </si>
  <si>
    <t>Salaire TAKO Janvier 2025</t>
  </si>
  <si>
    <t>Salaire WILFRID Janvier 2025</t>
  </si>
  <si>
    <t>CNSS sur Salaire DANDJINOU Janvier 2025</t>
  </si>
  <si>
    <t>VPS sur Salaire DJIWA Janvier 2025</t>
  </si>
  <si>
    <t>VPS sur Salaire KISITO Janvier 2025</t>
  </si>
  <si>
    <t>VPS sur Salaire MAYODE Janvier 2025</t>
  </si>
  <si>
    <t>VPS sur Salaire TAKO Janvier 2025</t>
  </si>
  <si>
    <t>VPS sur Salaire WILFRID Janvier 2025</t>
  </si>
  <si>
    <t>Ach jeu tapi caoutch dan veh M.ZOCLI</t>
  </si>
  <si>
    <t>Ach jeu tapi caoutch-essui veh M.Isidor</t>
  </si>
  <si>
    <t>Péag djougou-nati pr véh d M.DIEUDONNE</t>
  </si>
  <si>
    <t>Péag nati-djougou pr véh d M.DIEUDONNE</t>
  </si>
  <si>
    <t>Péag savè-parakou pr véh d M.Isidore</t>
  </si>
  <si>
    <t>Droit de timbre contrat FANOU</t>
  </si>
  <si>
    <t>Droit d'enrégistremt contrat FANOU</t>
  </si>
  <si>
    <t>Péag n'dali-parakou pr véh d M.Isidore</t>
  </si>
  <si>
    <t>Péag parakou-n'dali pr véh d M.Isidore</t>
  </si>
  <si>
    <t>Péag djougou-nati pr véh d M.Isidore</t>
  </si>
  <si>
    <t>Péag nati-djougou pr véh d M.Isidore</t>
  </si>
  <si>
    <t>Frais de mission DJIWA conduire ZOCLI à Cotonou</t>
  </si>
  <si>
    <t>Péage véhicule Dieudonné Pkou-Save</t>
  </si>
  <si>
    <t>Fact SBEE décembre 2024 appart Amine</t>
  </si>
  <si>
    <t>Péage véhicule Dieudonné Porto-Novo Cot</t>
  </si>
  <si>
    <t>Péage véhicule Dieudonné Porto-Novo- Cotonou</t>
  </si>
  <si>
    <t>Frais péage véhicule ISIDORE</t>
  </si>
  <si>
    <t>Taxes sur les véhicules de société</t>
  </si>
  <si>
    <t>Frais TVM véhicule Amine Janv25</t>
  </si>
  <si>
    <t>Frais TVM véhicule Isidore Janv25</t>
  </si>
  <si>
    <t>Frais TVM véhicule ZOCLI Janv25</t>
  </si>
  <si>
    <t>Paiement commission sur caution 5175</t>
  </si>
  <si>
    <t>Ach câbl d'alimentation ordi d Aubenas</t>
  </si>
  <si>
    <t>Achat chassures de sécurité pour Hospice</t>
  </si>
  <si>
    <t>Achat ordinateur HP pavillon Mr AMINE</t>
  </si>
  <si>
    <t>Activation forfait internet FLAVIEN</t>
  </si>
  <si>
    <t>Activation forfait internet Francite</t>
  </si>
  <si>
    <t>Activation forfait internet pr Amine</t>
  </si>
  <si>
    <t>Activation forfait internet pr Lionel</t>
  </si>
  <si>
    <t>Activation forfait internet pr Wilfrid</t>
  </si>
  <si>
    <t>CNSS sur Salaire AUGUSTIN Février 2025</t>
  </si>
  <si>
    <t>CNSS sur Salaire DA-MATHA Février 2025</t>
  </si>
  <si>
    <t>CNSS sur Salaire DJIWA Février 2025</t>
  </si>
  <si>
    <t>CNSS sur Salaire HOSPICE Février 2025</t>
  </si>
  <si>
    <t>CNSS sur Salaire KISITO Février 2025</t>
  </si>
  <si>
    <t>CNSS sur Salaire LIONEL Février 2025</t>
  </si>
  <si>
    <t>CNSS sur Salaire MAYODE Février 2025</t>
  </si>
  <si>
    <t>CNSS sur Salaire PARAISO Février 2025</t>
  </si>
  <si>
    <t>CNSS sur Salaire TAKO Février 2025</t>
  </si>
  <si>
    <t>CNSS sur Salaire WILFRID Février 2025</t>
  </si>
  <si>
    <t>Collage pneu véhicule Amine</t>
  </si>
  <si>
    <t>Droit d'enregistremt contrat ETS FRANCS SERVICES</t>
  </si>
  <si>
    <t>Frais de timbre contrat FRANCS SERVICES</t>
  </si>
  <si>
    <t>Frais mission DA-MATHA conduir Isidore visite Cités du 05-08/02/2025</t>
  </si>
  <si>
    <t>Frais mission Isidore visite Cités du 05 au 08/02/2025</t>
  </si>
  <si>
    <t>Frais péage véhicule AMINE</t>
  </si>
  <si>
    <t>Frs activation forfait internet Amine</t>
  </si>
  <si>
    <t>Frs activation forfait internet Aubenas</t>
  </si>
  <si>
    <t>Frs activation forfait internet Augusti</t>
  </si>
  <si>
    <t>Frs activation forfait internet Charbel</t>
  </si>
  <si>
    <t>Frs activation forfait internet Dine</t>
  </si>
  <si>
    <t>Frs activation forfait internet Flavien</t>
  </si>
  <si>
    <t>Frs activation forfait internet Francit</t>
  </si>
  <si>
    <t>Frs activation forfait internet Hospice</t>
  </si>
  <si>
    <t>Frs activation forfait internet Isidore</t>
  </si>
  <si>
    <t>Frs activation forfait internet Kisito</t>
  </si>
  <si>
    <t>Frs activation forfait internet Lionel</t>
  </si>
  <si>
    <t>Frs activation forfait internet Wilfrid</t>
  </si>
  <si>
    <t>Frs péage véhicul CD4018 d ISIDORE</t>
  </si>
  <si>
    <t>Impressio couleur rapport mensuel Janv2025 Cités Administratives</t>
  </si>
  <si>
    <t>ITS sur Salaire DANDJINOU Février 2025</t>
  </si>
  <si>
    <t>Mission Amine visite CItés Admini 06 au 08/02/2025</t>
  </si>
  <si>
    <t>Mission DA-MATHA conduire ISIDORE sur les Cités Admin du 26-02 au 01-03/2025</t>
  </si>
  <si>
    <t>Mission ISIDORE pour visite des Cités Administ du 26/02 au 01/03/25</t>
  </si>
  <si>
    <t>Mission MAYODE conduire Amine visite CItés 06-08/02/25</t>
  </si>
  <si>
    <t>Prime de chantier AUGUSTIN Février 2025</t>
  </si>
  <si>
    <t>Prime de chantier HOSPICE Février 2025</t>
  </si>
  <si>
    <t>Prime de chantier KISITO Février 2025</t>
  </si>
  <si>
    <t>Prime de chantier PARAISO Février 2025</t>
  </si>
  <si>
    <t>Prime de chantier TAKO Février 2025</t>
  </si>
  <si>
    <t>Prime de chantier WILFRID Février 2025</t>
  </si>
  <si>
    <t>Prime de chantierDANDJINOU Février 2025</t>
  </si>
  <si>
    <t>Prime logement  AUGUSTIN Février 2025</t>
  </si>
  <si>
    <t>Prime logement  WILFRID Février 2025</t>
  </si>
  <si>
    <t>Prime logement DANDJINOU Février 2025</t>
  </si>
  <si>
    <t>Prime logement HOSPICE Février 2025</t>
  </si>
  <si>
    <t>Prime logement KISITO Février 2025</t>
  </si>
  <si>
    <t>Prime logement LIONEL Février 2025</t>
  </si>
  <si>
    <t>Prime logement PARAISO Février 2025</t>
  </si>
  <si>
    <t>Prime logement TAKO Février 2025</t>
  </si>
  <si>
    <t>Primes et Allocation AUBENAS Fév2025</t>
  </si>
  <si>
    <t>REM ALIANE Février 2025</t>
  </si>
  <si>
    <t>REM FANOU FESTUS Février 2025</t>
  </si>
  <si>
    <t>REM HOUNDEKON Février 2025</t>
  </si>
  <si>
    <t>REM HOUNDEKON MI-Janvier 2025</t>
  </si>
  <si>
    <t>REM ISIDORE Février 2025</t>
  </si>
  <si>
    <t>Rglt facture SBEE décembr2024 Amine</t>
  </si>
  <si>
    <t>Salaire AUGUSTIN Février 2025</t>
  </si>
  <si>
    <t>Salaire DA-MATHA Février 2025</t>
  </si>
  <si>
    <t>Salaire DANDJINOU Février 2025</t>
  </si>
  <si>
    <t>Salaire DJIWA Février 2025</t>
  </si>
  <si>
    <t>Salaire HOSPICE Février 2025</t>
  </si>
  <si>
    <t>Salaire KISITO Février 2025</t>
  </si>
  <si>
    <t>Salaire LIONEL Février 2025</t>
  </si>
  <si>
    <t>Salaire MAYODE Février 2025</t>
  </si>
  <si>
    <t>Salaire PARAISO Février 2025</t>
  </si>
  <si>
    <t>Salaire TAKO Février 2025</t>
  </si>
  <si>
    <t>Salaire WILFRID Février 2025</t>
  </si>
  <si>
    <t>VPS sur Salaire DJIWA Février 2025</t>
  </si>
  <si>
    <t>VPS sur Salaire KISITO Février 2025</t>
  </si>
  <si>
    <t>VPS sur Salaire MAYODE Février 2025</t>
  </si>
  <si>
    <t>VPS sur Salaire PARAISO Février 2025</t>
  </si>
  <si>
    <t>VPS sur Salaire WILFRID Février 2025</t>
  </si>
  <si>
    <t>Ach essenc dan le véhicul M. AMINE</t>
  </si>
  <si>
    <t>Activation forfaint internet AMINE</t>
  </si>
  <si>
    <t>Activation forfaint internet AUGUSTIN</t>
  </si>
  <si>
    <t>Activation forfaint internet CHARBEL</t>
  </si>
  <si>
    <t>Activation forfaint internet DINE</t>
  </si>
  <si>
    <t>Activation forfaint internet FESTUS</t>
  </si>
  <si>
    <t>Activation forfaint internet FLAVIEN</t>
  </si>
  <si>
    <t>Activation forfaint internet FRANCITE</t>
  </si>
  <si>
    <t>Activation forfaint internet HOSPICE</t>
  </si>
  <si>
    <t>Activation forfaint internet ISIDORE</t>
  </si>
  <si>
    <t>Activation forfaint internet KISITO</t>
  </si>
  <si>
    <t>Activation forfaint internet LIONEL</t>
  </si>
  <si>
    <t>Activation forfaint internet WILFRID</t>
  </si>
  <si>
    <t>Changemen d plaquette frein arrièr pr C</t>
  </si>
  <si>
    <t>CNSS sur salaire AKPO mars 2025</t>
  </si>
  <si>
    <t>CNSS sur salaire AUGUSTIN mars 2025</t>
  </si>
  <si>
    <t>CNSS sur salaire DA MATHA mars 2025</t>
  </si>
  <si>
    <t>CNSS sur salaire DANDJINOU mars 2025</t>
  </si>
  <si>
    <t>CNSS sur salaire KISITO mars 2025</t>
  </si>
  <si>
    <t>CNSS sur salaire LIONEL mars 2025</t>
  </si>
  <si>
    <t>CNSS sur salaire MAYODE mars 2025</t>
  </si>
  <si>
    <t>CNSS sur salaire PARAISO mars 2025</t>
  </si>
  <si>
    <t>CNSS sur salaire TAKO mars 2025</t>
  </si>
  <si>
    <t>CNSS sur salaire WILFRID mars 2025</t>
  </si>
  <si>
    <t>Complmen frs mission d DA-MATHA pr condur M.Isidore sr CITES du26/02 au03/03/25</t>
  </si>
  <si>
    <t>Complmen frs mission sur CITES pr Isidore du26/02 au 03/03/25du OM022</t>
  </si>
  <si>
    <t>Dplcmen AKPO pr visit médical AVICENNE</t>
  </si>
  <si>
    <t>Dplcmen Augustin pr visit médical AVICENNE</t>
  </si>
  <si>
    <t>Dplcmen DANVI pr visit médical AVICENNE</t>
  </si>
  <si>
    <t>Dplcmen Kisitopr visit médical AVICENNE</t>
  </si>
  <si>
    <t>Dplcmen Lionelpr visit médical AVICENNE</t>
  </si>
  <si>
    <t>Fact CFAO entretien véh Isidore CD4018</t>
  </si>
  <si>
    <t>Fact SBEE appartemen AMINE: janv25</t>
  </si>
  <si>
    <t>Frs d mission d DA-MATHA pr condur Isidore du13 au 19/03/25 sur les CITES</t>
  </si>
  <si>
    <t>Frs mission à DA-MATHA sur CITES du 26-29/03/25 pr conduir Isidore</t>
  </si>
  <si>
    <t>Frs mission CM Isidore sur CITES du 26-29/03/25</t>
  </si>
  <si>
    <t>Impress°couleur sur forma A3 pr la visit du ministr sur CITES</t>
  </si>
  <si>
    <t>Impress°Rapport mensuel fevrier25 CITE</t>
  </si>
  <si>
    <t>Impress°ultrachrome color forma AO àCBP</t>
  </si>
  <si>
    <t>Mission d M.Isidore du13-19/03/25 sur les CITES pr visite du ministr GBADAMASSI</t>
  </si>
  <si>
    <t>Péag du véh CD4018 d Isidore</t>
  </si>
  <si>
    <t>Péag du véhicul CD4018 d Isidore</t>
  </si>
  <si>
    <t>Péag du véhicul d M. Isidore</t>
  </si>
  <si>
    <t>Péag du véhicule d M.AMINE</t>
  </si>
  <si>
    <t>Péag véhicul CD4018 d M. Isidore</t>
  </si>
  <si>
    <t>Péage pr véhicul d M.Isidore</t>
  </si>
  <si>
    <t>Pimes chantier KISITO mars 2025</t>
  </si>
  <si>
    <t>Prime chantiers AKPO mars 2025</t>
  </si>
  <si>
    <t>Prime chantiers AUGUSTIN mars 2025</t>
  </si>
  <si>
    <t>Prime chantiers DANDJINOU mars 2025</t>
  </si>
  <si>
    <t>Prime chantiers PARAISO mars 2025</t>
  </si>
  <si>
    <t>Prime chantiers TAKO mars 2025</t>
  </si>
  <si>
    <t>Prime Chantiers WILFRID mars 2025</t>
  </si>
  <si>
    <t>Prime de logement KISITO mars 2025</t>
  </si>
  <si>
    <t>Prime logement  AKPO mars 2025</t>
  </si>
  <si>
    <t>Prime logement  DANDJINOU mars 2025</t>
  </si>
  <si>
    <t>Prime logement AUGUSTIN mars 2025</t>
  </si>
  <si>
    <t>Prime logement LIONEL mars 2025</t>
  </si>
  <si>
    <t>Prime logement PARAISO mars 2025</t>
  </si>
  <si>
    <t>Prime logement TAKO mars 2025</t>
  </si>
  <si>
    <t>Prime logement WILFRID mars 2025</t>
  </si>
  <si>
    <t>Primes et Alloca AUBENAS Mars2025</t>
  </si>
  <si>
    <t>REM ALIANE Mars 2025</t>
  </si>
  <si>
    <t>REM FANOU  Mars 2025</t>
  </si>
  <si>
    <t>REM HOUNDEKON Mars 2025</t>
  </si>
  <si>
    <t>REM ISIDORE Mars 2025</t>
  </si>
  <si>
    <t>Salaire AKPO mars 2025</t>
  </si>
  <si>
    <t>Salaire AUGUSTIN mars 2025</t>
  </si>
  <si>
    <t>Salaire DA MATHA mars 2025</t>
  </si>
  <si>
    <t>Salaire DANDJINOU mars 2025</t>
  </si>
  <si>
    <t>Salaire KISITO mars 2025</t>
  </si>
  <si>
    <t>Salaire LIONEL mars 2025</t>
  </si>
  <si>
    <t>Salaire MAYODE mars 2025</t>
  </si>
  <si>
    <t>Salaire PARAISO mars 2025</t>
  </si>
  <si>
    <t>Salaire TAKO mars 2025</t>
  </si>
  <si>
    <t>Salaire WILFRID mars 2025</t>
  </si>
  <si>
    <t>Vidand+entretien général CD4018 ISIDORE</t>
  </si>
  <si>
    <t>VPS sur salaire MAYODE mars 2025</t>
  </si>
  <si>
    <t>VPS sur salaire TAKO mars 2025</t>
  </si>
  <si>
    <t>VPS sur salaire WILFRID mars 2025</t>
  </si>
  <si>
    <t>Ach d chaussur d sécurité pr Francit-Wi</t>
  </si>
  <si>
    <t>Ach d chaussur d sécurité pr Lionel-Din</t>
  </si>
  <si>
    <t>Ach gilets chantiers M.AUBENAS</t>
  </si>
  <si>
    <t>Ach gilets chantiers M.Augustin</t>
  </si>
  <si>
    <t>Ach gilets chantiers M.DANVI</t>
  </si>
  <si>
    <t>Ach gilets chantiers M.Francite</t>
  </si>
  <si>
    <t>Ach gilets chantiers M.KISITO</t>
  </si>
  <si>
    <t>Ach gilets chantiers pr CITES</t>
  </si>
  <si>
    <t>Ach gilets chantiers pr M.Lionel</t>
  </si>
  <si>
    <t>Ach gilets chantiers pr M.PARAISO</t>
  </si>
  <si>
    <t>Allocat° et primes AUBENAS Avril2025</t>
  </si>
  <si>
    <t>Carburat°véh CD5021d M.AMINE</t>
  </si>
  <si>
    <t>CNSS sur salaire AUGUSTIN Avril 2025</t>
  </si>
  <si>
    <t>CNSS sur salaire DA MATH Avril 2025</t>
  </si>
  <si>
    <t>CNSS sur salaire DANDJINOU Avril 2025</t>
  </si>
  <si>
    <t>CNSS sur salaire HOSPICE Avril 2025</t>
  </si>
  <si>
    <t>CNSS sur salaire KISITO Avril 2025</t>
  </si>
  <si>
    <t>CNSS sur salaire LIONEL Avril 2025</t>
  </si>
  <si>
    <t>CNSS sur salaire MAYODE Avril 2025</t>
  </si>
  <si>
    <t>CNSS sur salaire PARAISO Avril 2025</t>
  </si>
  <si>
    <t>CNSS sur salaire TAKO Avril 2025</t>
  </si>
  <si>
    <t>CNSS sur salaire WILFRID Avril 2025</t>
  </si>
  <si>
    <t>Commission locat° appart AMINE Cité</t>
  </si>
  <si>
    <t>Dplcmen d Pobè sur Porto d PARAISO dan l cadr d l cadr d l'arrivé du Pr SOGLO</t>
  </si>
  <si>
    <t>Entretien du véh CD4018 du CM Isidore</t>
  </si>
  <si>
    <t>Fact CFAO entretien et vidange véhicule AMINE</t>
  </si>
  <si>
    <t>Fact SBEE: Appartemen AMINE</t>
  </si>
  <si>
    <t>Frs d miss° DA-MATHA pr condur Isidor lors d la visite mensuel du 22 -24/04/25</t>
  </si>
  <si>
    <t>Frs d miss°d Isidor pr la visit mensuel</t>
  </si>
  <si>
    <t>Frs prolongmen miss°CM Isidore pr visite des CITES du 22-27/04/25</t>
  </si>
  <si>
    <t>Frs prolongmen miss°DA-MATHA pr condur CM Isidor sur CITES les 22-27/04/25</t>
  </si>
  <si>
    <t>Impress°AO projet d construct° d complexe zones militaires pr visit EX PR SOGLO</t>
  </si>
  <si>
    <t>Impress°d rapport mensuel: Mars 2025 CI</t>
  </si>
  <si>
    <t>Impression format AO Cité visite Ministre DASSA</t>
  </si>
  <si>
    <t>Loyer MAI-JUIN-JUILLET appart Amine</t>
  </si>
  <si>
    <t>Péag du véh d M.AMINE</t>
  </si>
  <si>
    <t>Péage véh CD5021 d M.AMINE</t>
  </si>
  <si>
    <t>PMT commission sur caution 4829</t>
  </si>
  <si>
    <t>PMT commission sur caution 5175</t>
  </si>
  <si>
    <t>Preme logement KISITO Avril 2025</t>
  </si>
  <si>
    <t>Prime de chantiers  HOSPICE Avril 2025</t>
  </si>
  <si>
    <t>Prime de chantiers AUGUSTIN Avril 2025</t>
  </si>
  <si>
    <t>Prime de chantiers DANDJINOU Avril 2025</t>
  </si>
  <si>
    <t>Prime de chantiers KISITO Avril 2025</t>
  </si>
  <si>
    <t>Prime de chantiers PARAISO Avril 2025</t>
  </si>
  <si>
    <t>Prime de chantiers TAKO Avril 2025</t>
  </si>
  <si>
    <t>Prime de chantiers WILFRID Avril 2025</t>
  </si>
  <si>
    <t>Prime logement AUGUSTIN Avril 2025</t>
  </si>
  <si>
    <t>Prime logement DANDJINOU Avril 2025</t>
  </si>
  <si>
    <t>Prime logement HOSPICE Avril 2025</t>
  </si>
  <si>
    <t>Prime logement LIONEL Avril 2025</t>
  </si>
  <si>
    <t>Prime logement PARAISO Avril 2025</t>
  </si>
  <si>
    <t>Prime logement TAKO Avril 2025</t>
  </si>
  <si>
    <t>Prime logement WILFRID Avril 2025</t>
  </si>
  <si>
    <t>REM AMINE Avril 2025</t>
  </si>
  <si>
    <t>REM FANOU Avril 2025</t>
  </si>
  <si>
    <t>REM HOUNDEKON Avril 2025</t>
  </si>
  <si>
    <t>REM ISIDORE  Avril 2025</t>
  </si>
  <si>
    <t>CAUTION EAU</t>
  </si>
  <si>
    <t>Rglt caution eau Amine</t>
  </si>
  <si>
    <t>Caution électricité</t>
  </si>
  <si>
    <t>Rglt caution électricité Amine</t>
  </si>
  <si>
    <t>Rglt caution loyer 3 mois Amine</t>
  </si>
  <si>
    <t>Salaire AUGUSTIN Avril 2025</t>
  </si>
  <si>
    <t>Salaire DA MATH Avril 2025</t>
  </si>
  <si>
    <t>Salaire DANDJINOU Avril 2025</t>
  </si>
  <si>
    <t>Salaire HOSPICE Avril 2025</t>
  </si>
  <si>
    <t>Salaire KISITO Avril 2025</t>
  </si>
  <si>
    <t>Salaire LIONEL Avril 2025</t>
  </si>
  <si>
    <t>Salaire MAYODE Avril 2025</t>
  </si>
  <si>
    <t>Salaire PARAISO Avril 2025</t>
  </si>
  <si>
    <t>Salaire TAKO Avril 2025</t>
  </si>
  <si>
    <t>Salaire WILFRID Avril 2025</t>
  </si>
  <si>
    <t>VPS salaire WILFRID Avril 2025</t>
  </si>
  <si>
    <t>VPS sur salaire KISITO Avril 2025</t>
  </si>
  <si>
    <t>VPS sur salaire MAYODE Avril 2025</t>
  </si>
  <si>
    <t>VPS sur salaire TAKO Avril 2025</t>
  </si>
  <si>
    <t>Activation forfait Internet AMINE</t>
  </si>
  <si>
    <t>Activation forfait Internet AUBENAS</t>
  </si>
  <si>
    <t>Activation forfait Internet AUGUSTIN</t>
  </si>
  <si>
    <t>Activation forfait Internet CHARBEL</t>
  </si>
  <si>
    <t>Activation forfait Internet DINE</t>
  </si>
  <si>
    <t>Activation forfait Internet FESTUS</t>
  </si>
  <si>
    <t>Activation forfait Internet FLAVIEN</t>
  </si>
  <si>
    <t>Activation forfait Internet FRANCITE</t>
  </si>
  <si>
    <t>Activation forfait Internet HOSPICE</t>
  </si>
  <si>
    <t>Activation forfait Internet ISIDORE</t>
  </si>
  <si>
    <t>Activation forfait Internet KISITO</t>
  </si>
  <si>
    <t>Activation forfait Internet LIONEL</t>
  </si>
  <si>
    <t>Activation forfait Internet WILFRID</t>
  </si>
  <si>
    <t>Activation interne LIONEL</t>
  </si>
  <si>
    <t>Activation internet AMINE</t>
  </si>
  <si>
    <t>Activation internet AUBENAS</t>
  </si>
  <si>
    <t>Activation internet AUGUSTIN</t>
  </si>
  <si>
    <t>Activation internet CHARBEL</t>
  </si>
  <si>
    <t>Activation internet DINE</t>
  </si>
  <si>
    <t>Activation internet FESTUS</t>
  </si>
  <si>
    <t>Activation internet FLAVIEN</t>
  </si>
  <si>
    <t>Activation internet FRANCITE</t>
  </si>
  <si>
    <t>Activation internet HOSPICE</t>
  </si>
  <si>
    <t>Activation internet ISIDORE</t>
  </si>
  <si>
    <t>Activation internet KISITO</t>
  </si>
  <si>
    <t>Activation internet WILFRID</t>
  </si>
  <si>
    <t>Allocat° et Primes AUBENAS Mai 2025</t>
  </si>
  <si>
    <t>Carburat°véh CM ISIDORE</t>
  </si>
  <si>
    <t>CNSS sur Salaire AUGUSTIN MAI 2025</t>
  </si>
  <si>
    <t>CNSS sur salaire DA MATHA MAI 2025</t>
  </si>
  <si>
    <t>CNSS sur Salaire DANJINOU MAI 2025</t>
  </si>
  <si>
    <t>CNSS sur Salaire HOSPICE MAI 2025</t>
  </si>
  <si>
    <t>CNSS sur Salaire KISITO MAI 2025</t>
  </si>
  <si>
    <t>CNSS sur Salaire LIONEL MAI 2025</t>
  </si>
  <si>
    <t>CNSS sur salaire MAYODE MAI 2025</t>
  </si>
  <si>
    <t>CNSS sur Salaire TAKO MAI 2025</t>
  </si>
  <si>
    <t>CNSS sur Salaire WILFRID MAI 2025</t>
  </si>
  <si>
    <t>CNSSsur Salaire PARAISO MAI 2025</t>
  </si>
  <si>
    <t>Déclarat° droit d'enregistrement AZIZE</t>
  </si>
  <si>
    <t>Déclarat° droit timbre AZIZE</t>
  </si>
  <si>
    <t>Dplcmen pr impress°couleur (Aller) du rapport mensuel CITES: Avril2025</t>
  </si>
  <si>
    <t>Dplcmen pr impress°couleur (retour) du rapport mensuel CITES: Avril2025</t>
  </si>
  <si>
    <t>Fact BERTRAND assistance technique SDP</t>
  </si>
  <si>
    <t>Frs d miss°d M.Isidor pr se rendr sur chantiers CITES du 26-31/05/25</t>
  </si>
  <si>
    <t>Frs d miss°DA-MATHA condur Isidor à participer à la séanc Tripartite du17-19/05</t>
  </si>
  <si>
    <t>Frs d miss°DA-MATHA pr conduir Isidor pr visit des CITES du26-31/05/25</t>
  </si>
  <si>
    <t>Frs d miss°Isidore pr séanc Tripartite</t>
  </si>
  <si>
    <t>Frs miss°DA MATHA pr condur CM pr visit d l'équip DGCH du 05-09/05/25</t>
  </si>
  <si>
    <t>Frs miss°Isidor pr la visite des CITES du 05-09/05/25</t>
  </si>
  <si>
    <t>Frs péag du véh d M.AMINE</t>
  </si>
  <si>
    <t>Impress°couleur rapport mensuel CITES: Avril2025</t>
  </si>
  <si>
    <t>Péag véh CD4018 M.Isidore</t>
  </si>
  <si>
    <t>Péag véh M.Isidore lors d la visit mensuelle</t>
  </si>
  <si>
    <t>Pénalités sur billet d'avion</t>
  </si>
  <si>
    <t>Pénalité sur modification billet d'avion famille Amine</t>
  </si>
  <si>
    <t>Prime chantier PARAISO MAI 2025</t>
  </si>
  <si>
    <t>Prime chantiers AUGUSTIN MAI 2025</t>
  </si>
  <si>
    <t>Prime chantiers DANJINOU MAI 2025</t>
  </si>
  <si>
    <t>Prime chantiers HOSPICE MAI 2025</t>
  </si>
  <si>
    <t>Prime chantiers KISITO MAI 2025</t>
  </si>
  <si>
    <t>Prime chantiers TAKO MAI 2025</t>
  </si>
  <si>
    <t>Prime chantiers WILFRID MAI 2025</t>
  </si>
  <si>
    <t>Prime logement AUGUSTIN MAI 2025</t>
  </si>
  <si>
    <t>Prime logement DANJINOU MAI 2025</t>
  </si>
  <si>
    <t>Prime logement HOSPICE MAI 2025</t>
  </si>
  <si>
    <t>Prime logement KISITO MAI 2025</t>
  </si>
  <si>
    <t>Prime logement LIONEL MAI 2025</t>
  </si>
  <si>
    <t>Prime logement PARAISO MAI 2025</t>
  </si>
  <si>
    <t>Prime logement TAKO MAI 2025</t>
  </si>
  <si>
    <t>Prime logement WILFRID MAI 2025</t>
  </si>
  <si>
    <t>REM AMINE MAI 2025</t>
  </si>
  <si>
    <t>REM FANOU FRSTUS MAI 2025</t>
  </si>
  <si>
    <t>REM HOUNDEKON MAI 2025</t>
  </si>
  <si>
    <t>REM ISIDORE MAI 2025</t>
  </si>
  <si>
    <t>Rgl SONEB: Dec2024 Jan-Fev2025 appart AMINE</t>
  </si>
  <si>
    <t>Salaire AUGUSTIN MAI 2025</t>
  </si>
  <si>
    <t>Salaire DA MATHA MAI 2025</t>
  </si>
  <si>
    <t>Salaire DANJINOU MAI 2025</t>
  </si>
  <si>
    <t>Salaire HOSPICE MAI 2025</t>
  </si>
  <si>
    <t>Salaire KISITO MAI 2025</t>
  </si>
  <si>
    <t>Salaire LIONEL MAI 2025</t>
  </si>
  <si>
    <t>Salaire MAYODE MAI 2025</t>
  </si>
  <si>
    <t>Salaire PARAISO MAI 2025</t>
  </si>
  <si>
    <t>Salaire TAKO MAI 2025</t>
  </si>
  <si>
    <t>Salaire WILFRID MAI 2025</t>
  </si>
  <si>
    <t>VPS sur Salaire KISITO MAI 2025</t>
  </si>
  <si>
    <t>VPS sur salaire MAYODE MAI 2025</t>
  </si>
  <si>
    <t>VPS sur Salaire TAKO MAI 2025</t>
  </si>
  <si>
    <t>VPS sur Salaire WILFRID MAI 2025</t>
  </si>
  <si>
    <t>Activat° forfait internet AMINE</t>
  </si>
  <si>
    <t>Activat° forfait internet AUBENAS</t>
  </si>
  <si>
    <t>Activat° forfait internet AUGUSTIN</t>
  </si>
  <si>
    <t>Activat° forfait internet CHARBEL</t>
  </si>
  <si>
    <t>Activat° forfait internet DINE</t>
  </si>
  <si>
    <t>Activat° forfait internet FESTUS</t>
  </si>
  <si>
    <t>Activat° forfait internet FLAVIEN</t>
  </si>
  <si>
    <t>Activat° forfait internet FRANCITE</t>
  </si>
  <si>
    <t>Activat° forfait internet HOSPICE</t>
  </si>
  <si>
    <t>Activat° forfait internet ISIDORE</t>
  </si>
  <si>
    <t>Activat° forfait internet KISITO</t>
  </si>
  <si>
    <t>Activat° forfait internet LIONEL</t>
  </si>
  <si>
    <t>Activat° forfait internet WILFRID</t>
  </si>
  <si>
    <t>Allocations AUBENAS Juin 2025</t>
  </si>
  <si>
    <t>Carburat°CD4018 d M.Isidor</t>
  </si>
  <si>
    <t>carburat°CD4018 d M.Isidor</t>
  </si>
  <si>
    <t>Carburat°CD5021 d M.AMINE</t>
  </si>
  <si>
    <t>CNSS salaire  HOSPICE Juin 2025</t>
  </si>
  <si>
    <t>CNSS salaire  KISITO Juin 2025</t>
  </si>
  <si>
    <t>CNSS salaire  WILFRID Juin 2025</t>
  </si>
  <si>
    <t>CNSS salaire DA MATHA Juin 2025</t>
  </si>
  <si>
    <t>CNSS salaire DJANDJINOU Juin 2025</t>
  </si>
  <si>
    <t>CNSS salaire LIONEL Juin 2025</t>
  </si>
  <si>
    <t>CNSS salaire PARAISO Juin 2025</t>
  </si>
  <si>
    <t>CNSS salaire TAKO Juin 2025</t>
  </si>
  <si>
    <t>CNSS sur salaire MAYODE Juin 2025</t>
  </si>
  <si>
    <t>Entretien du véh CD5021 d M.AMINE</t>
  </si>
  <si>
    <t>Entretien véhicule AMINE CD5021RB</t>
  </si>
  <si>
    <t>Entretien véhicule ISIDORECD4018RB</t>
  </si>
  <si>
    <t>Fact CFAO entretien véh ISIDORE CD4018</t>
  </si>
  <si>
    <t>Frs d miss°Bernadin condu l'auditeur sur différents chantiers du 18-19/06/25</t>
  </si>
  <si>
    <t>Frs d miss°DA-MATHA conduir l CM Isidore sur CITES du 17 au 19/06/25</t>
  </si>
  <si>
    <t>Frs d miss°M. Isidor pr visit mensuel des chantiers CITES: Juin 2025</t>
  </si>
  <si>
    <t>Impress°rapport mensuel CITES:Mai 2025</t>
  </si>
  <si>
    <t>Parking CD5021 véh M.AMINE</t>
  </si>
  <si>
    <t>Péag CD4018 d M.Isidore</t>
  </si>
  <si>
    <t>Péag Cd4018 d M.Isidore</t>
  </si>
  <si>
    <t>Primes et gratifications</t>
  </si>
  <si>
    <t>Primes certificat° DJANDJINOU Juin 2025</t>
  </si>
  <si>
    <t>Primes certification  KISITO Juin 2025</t>
  </si>
  <si>
    <t>Primes certification AUGUSTIN Juin 2025</t>
  </si>
  <si>
    <t>Primes certification DA MATHA Juin 2025</t>
  </si>
  <si>
    <t>Primes certification HOSPICE Juin 2025</t>
  </si>
  <si>
    <t>Primes certification KISITO Juin 2025</t>
  </si>
  <si>
    <t>Primes certification LIONEL Juin 2025</t>
  </si>
  <si>
    <t>Primes certification MAYODE Juin 2025</t>
  </si>
  <si>
    <t>Primes certification PARAISO Juin 2025</t>
  </si>
  <si>
    <t>Primes certification WILFRID Juin 2025</t>
  </si>
  <si>
    <t>Primes chantiers  WILFRID Juin 2025</t>
  </si>
  <si>
    <t>Primes chantiers DJANDJINOU Juin 2025</t>
  </si>
  <si>
    <t>Primes chantiers HOSPICE Juin 2025</t>
  </si>
  <si>
    <t>Primes chantiers KISITO Juin 2025</t>
  </si>
  <si>
    <t>Primes chantiers PARAISO Juin 2025</t>
  </si>
  <si>
    <t>Primes chantiers TAKO Juin 2025</t>
  </si>
  <si>
    <t>Primes et gratifications TAKO Juin 2025</t>
  </si>
  <si>
    <t>Primes logement  AUGUSTIN Juin 2025</t>
  </si>
  <si>
    <t>Primes logement  WILFRID Juin 2025</t>
  </si>
  <si>
    <t>Primes logement AUGUSTIN Juin 2025</t>
  </si>
  <si>
    <t>Primes logement DJANDJINOU Juin 2025</t>
  </si>
  <si>
    <t>Primes logement HOSPICE Juin 2025</t>
  </si>
  <si>
    <t>Primes logement LIONEL Juin 2025</t>
  </si>
  <si>
    <t>Primes logement PARAISO Juin 2025</t>
  </si>
  <si>
    <t>Primes logement TAKO Juin 2025</t>
  </si>
  <si>
    <t>REM AMINE Juin 2025</t>
  </si>
  <si>
    <t>REM DJABOUTOUBOUTOU Juin 2025</t>
  </si>
  <si>
    <t>REM DJABOUTOUBOUTOU Mai 2025</t>
  </si>
  <si>
    <t>REM FANOU Juin 2025</t>
  </si>
  <si>
    <t>REM HOUNDEKON FLAVIEN Juin 2025</t>
  </si>
  <si>
    <t>REM ISIDORE Juin 2025</t>
  </si>
  <si>
    <t>Réparatien véh CD4018 M.Isidor</t>
  </si>
  <si>
    <t>Rglt fact BERTRAND assistance technique SDP</t>
  </si>
  <si>
    <t>Salaire  HOSPICE Juin 2025</t>
  </si>
  <si>
    <t>Salaire  KISITO Juin 2025</t>
  </si>
  <si>
    <t>Salaire AUGUSTIN Juin 2025</t>
  </si>
  <si>
    <t>Salaire DA MATHA Juin 2025</t>
  </si>
  <si>
    <t>Salaire DJANDJINOU Juin 2025</t>
  </si>
  <si>
    <t>Salaire LIONEL Juin 2025</t>
  </si>
  <si>
    <t>Salaire MAYODE Juin 2025</t>
  </si>
  <si>
    <t>Salaire PARAISO Juin 2025</t>
  </si>
  <si>
    <t>Salaire TAKO Juin 2025</t>
  </si>
  <si>
    <t>Salaire WILFRID Juin 2025</t>
  </si>
  <si>
    <t>VPS salaire  KISITO Juin 2025</t>
  </si>
  <si>
    <t>VPS salaire  WILFRID Juin 2025</t>
  </si>
  <si>
    <t>VPS salaire AUGUSTIN Juin 2025</t>
  </si>
  <si>
    <t>VPS salaire TAKO Juin 2025</t>
  </si>
  <si>
    <t>VPS sur salaire MAYODE Juin 2025</t>
  </si>
  <si>
    <t>Ach chaussur d sécurité pr Gille GOHOU</t>
  </si>
  <si>
    <t>Ach forfait internet pr DJABOUTOUBOUTOU</t>
  </si>
  <si>
    <t>Achat billet d'avion AMINE</t>
  </si>
  <si>
    <t>Activat°Internet pr M.ABDEL</t>
  </si>
  <si>
    <t>Activat°Internet pr M.AMINE</t>
  </si>
  <si>
    <t>Activat°Internet pr M.AUBENAS</t>
  </si>
  <si>
    <t>Activat°Internet pr M.AUGUSTIN</t>
  </si>
  <si>
    <t>Activat°Internet pr M.CHARBEL</t>
  </si>
  <si>
    <t>Activat°Internet pr M.DINE</t>
  </si>
  <si>
    <t>Activat°Internet pr M.FESTUS</t>
  </si>
  <si>
    <t>Activat°Internet pr M.FLAVIEN</t>
  </si>
  <si>
    <t>Activat°Internet pr M.FRANCITE</t>
  </si>
  <si>
    <t>Activat°Internet pr M.HOSPICE</t>
  </si>
  <si>
    <t>Activat°Internet pr M.ISIDORE</t>
  </si>
  <si>
    <t>Activat°Internet pr M.KISITO</t>
  </si>
  <si>
    <t>Activat°Internet pr M.LIONEL</t>
  </si>
  <si>
    <t>Activat°Internet pr M.WILFRID</t>
  </si>
  <si>
    <t>Allocat° ET Prime AUBENAS Juillet 2025</t>
  </si>
  <si>
    <t>Carburat° CD4018 d M.Isidor</t>
  </si>
  <si>
    <t>Carburat°CD4018 d M.Isidore</t>
  </si>
  <si>
    <t>Carburat°CH2066 d M.KISITO</t>
  </si>
  <si>
    <t>CNSS sur Salaire AUGUSTIN Juillet 2025</t>
  </si>
  <si>
    <t>CNSS sur Salaire DA-MATHA Juillet 2025</t>
  </si>
  <si>
    <t>CNSS sur Salaire DANDJINOU Juillet 2025</t>
  </si>
  <si>
    <t>CNSS sur Salaire HOSPICE Juillet 2025</t>
  </si>
  <si>
    <t>CNSS sur Salaire KISITO Juillet 2025</t>
  </si>
  <si>
    <t>CNSS sur Salaire LIONEL Juillet 2025</t>
  </si>
  <si>
    <t>CNSS sur Salaire MAYODE Juillet 2025</t>
  </si>
  <si>
    <t>CNSS sur Salaire PARAISO Juillet 2025</t>
  </si>
  <si>
    <t>CNSS sur Salaire TAKO Juillet 2025</t>
  </si>
  <si>
    <t>CNSS sur Salaire WILFRID Juillet 2025</t>
  </si>
  <si>
    <t>Collage (Réparat°)CD5021 d M.AMINE</t>
  </si>
  <si>
    <t>Dplcmen Augustin pr visit interne CITES</t>
  </si>
  <si>
    <t>Dplcmen d M.Aubenas pr visit intern CIT</t>
  </si>
  <si>
    <t>Dplcmen d M.Francite dan le cadr d la visite interne CITES</t>
  </si>
  <si>
    <t>Dplcmen Lionel pr visit interne CITES</t>
  </si>
  <si>
    <t>Dplcmen M.Flavien pr visit interne CITE</t>
  </si>
  <si>
    <t>Dplcmen M.PARAISO pr visit interne CITE</t>
  </si>
  <si>
    <t>Fact SBEE juin appart Amine</t>
  </si>
  <si>
    <t>Fact SBEE MAI appart Amine</t>
  </si>
  <si>
    <t>Frais d'installation GOHOUN Gilles Cité</t>
  </si>
  <si>
    <t>Frs d miss° à M.Isidor pr visit interne des CITES du 09-13/07/25</t>
  </si>
  <si>
    <t>Frs d miss°à DA-MATH pr conduir l CM sur CITES du 24-27/07/25</t>
  </si>
  <si>
    <t>Frs d miss°à DA-MATHA pr conduir Isidor du 28-31/07/25 sur les CITES</t>
  </si>
  <si>
    <t>Frs d miss°à DA-MATHA pr conduir M.Isidor du 21-24/07/25</t>
  </si>
  <si>
    <t>Frs d miss°à Isidor avk BCT pr test d fonctionnemen du 28-31/07/25</t>
  </si>
  <si>
    <t>Frs d miss°à Isidor pr visite mensuel avec l DGCH du 24-27/07/25</t>
  </si>
  <si>
    <t>Frs d miss°d M.Flavien pr visit interne CITES</t>
  </si>
  <si>
    <t>Frs d miss°d M.Isidor pr la visite des travaux du 21-24/07/25</t>
  </si>
  <si>
    <t>Frs miss°DA-MATH pr conduir M.Isidor pr des séances du 01-04/07/25</t>
  </si>
  <si>
    <t>Frs miss°M.AUBENAS pr visit interne des CITES du 16-18/07/2025</t>
  </si>
  <si>
    <t>Frs miss°M.DA-MATH pr conduir M.Isidor pr visit interne des CITES du 09-13/07</t>
  </si>
  <si>
    <t>Frs miss°M.Francit pr visit interne des CITES du 15-17/07</t>
  </si>
  <si>
    <t>Frs miss°M.Isidor pr des séances d travail du 01-04/07/25</t>
  </si>
  <si>
    <t>Frs miss°M.KISITO pr visit interne des</t>
  </si>
  <si>
    <t>Frs miss°M.LIONEL pr visit interne des CITES</t>
  </si>
  <si>
    <t>Frs miss°M.PARAISO pr visit interne des CITES du 10-12/07</t>
  </si>
  <si>
    <t>Impress°PV hebdomadaire CITES</t>
  </si>
  <si>
    <t>Impress°PVS hebdomadair CITES</t>
  </si>
  <si>
    <t>Impress°Rapport Mensuel CITES: Juin 25</t>
  </si>
  <si>
    <t>Logement  AUGUSTIN Juillet 2025</t>
  </si>
  <si>
    <t>Logement  DANDJINOU Juillet 2025</t>
  </si>
  <si>
    <t>Logement  KISITO Juillet 2025</t>
  </si>
  <si>
    <t>Logement  WILFRID Juillet 2025</t>
  </si>
  <si>
    <t>Logement HOSPICE Juillet 2025</t>
  </si>
  <si>
    <t>Logement PARAISO Juillet 2025</t>
  </si>
  <si>
    <t>Logement TAKO Juillet 2025</t>
  </si>
  <si>
    <t>Lohement  LIONEL Juillet 2025</t>
  </si>
  <si>
    <t>Péag CD4018 d M.Isidor</t>
  </si>
  <si>
    <t>Péag CD5021 d M.AMINE</t>
  </si>
  <si>
    <t>Péage CD4018 d M.Isidore</t>
  </si>
  <si>
    <t>Prime de chantier AUGUSTIN Juillet 2025</t>
  </si>
  <si>
    <t>Prime de chantier KISITO Juillet 2025</t>
  </si>
  <si>
    <t>Prime de chantier PARAISO Juillet 2025</t>
  </si>
  <si>
    <t>Prime de chantier TAKO Juillet 2025</t>
  </si>
  <si>
    <t>Prime de chantier WILFRID Juillet 2025</t>
  </si>
  <si>
    <t>Prime de chantierDANDJINOU Juillet 2025</t>
  </si>
  <si>
    <t>Primes de chantier HOSPICE Juillet 2025</t>
  </si>
  <si>
    <t>REM AMINE Juillet 2025</t>
  </si>
  <si>
    <t>REM DJABOUTOUBOUTOU Juillet 2025</t>
  </si>
  <si>
    <t>REM FESTUS Juillet 2025</t>
  </si>
  <si>
    <t>REM FLAVIEN Juillet 2025 FRANC SERVICES</t>
  </si>
  <si>
    <t>REM ISIDORE Juillet 2025</t>
  </si>
  <si>
    <t>Salaire AUGUSTIN Juillet 2025</t>
  </si>
  <si>
    <t>Salaire DA-MATHA Juillet 2025</t>
  </si>
  <si>
    <t>Salaire DANDJINOU Juillet 2025</t>
  </si>
  <si>
    <t>Salaire HOSPICE Juillet 2025</t>
  </si>
  <si>
    <t>Salaire KISITO Juillet 2025</t>
  </si>
  <si>
    <t>Salaire LIONEL Juillet 2025</t>
  </si>
  <si>
    <t>Salaire PARAISO Juillet 2025</t>
  </si>
  <si>
    <t>Salaire TAKO Juillet 2025</t>
  </si>
  <si>
    <t>Salaire WILFRID Juillet 2025</t>
  </si>
  <si>
    <t>VPS sur Salaire MAYODE Juillet 2025</t>
  </si>
  <si>
    <t>VPS sur Salaire TAKO Juillet 2025</t>
  </si>
  <si>
    <t>VPS sur Salaire WILFRID Juillet 2025</t>
  </si>
  <si>
    <t>Impress°Rapport mensuel CITES: Août 25</t>
  </si>
  <si>
    <t>Ach chaussure d sécurité pr M.Flavien</t>
  </si>
  <si>
    <t>Droit d'enregistrement contrat AMINE</t>
  </si>
  <si>
    <t>Recharg internet pr Abdel Azize</t>
  </si>
  <si>
    <t>Recharg internet pr Isidore</t>
  </si>
  <si>
    <t>Recharg internet pr Augustin</t>
  </si>
  <si>
    <t>Recharg internet pr Dine</t>
  </si>
  <si>
    <t>Recharg internet pr Festus</t>
  </si>
  <si>
    <t>Recharg internet pr Charbel</t>
  </si>
  <si>
    <t>Recharg internet pr AMINE</t>
  </si>
  <si>
    <t>Recharg internet pr Francite</t>
  </si>
  <si>
    <t>Recharg internet pr Flavien</t>
  </si>
  <si>
    <t>Recharg internet pr Lionel</t>
  </si>
  <si>
    <t>Recharg internet pr Gilles</t>
  </si>
  <si>
    <t>Recharg internet pr Hospice</t>
  </si>
  <si>
    <t>CNSS sur Salair AUGUSTIN Septembre 2025</t>
  </si>
  <si>
    <t>CNSS sur Salair DA MATHA Septembre 2025</t>
  </si>
  <si>
    <t>CNSS sur Salaire LIONEL Septembre 2025</t>
  </si>
  <si>
    <t>CNSS sur Salair DANDJINOU Septembre 202</t>
  </si>
  <si>
    <t>CNSS sur Salaire HOSPICE Septembre 2025</t>
  </si>
  <si>
    <t>CNSS sur Salaire TAKO Septembre 2025</t>
  </si>
  <si>
    <t>CNSS sur Salaire MAYODE Septembre 2025</t>
  </si>
  <si>
    <t>CNSS sur Salaire PARAISO Septembre 2025</t>
  </si>
  <si>
    <t>Droit de timbre contrat AMINE</t>
  </si>
  <si>
    <t>Lavag général CD5021 d M.AMINE</t>
  </si>
  <si>
    <t>Collage CD5021 d M.AMINE</t>
  </si>
  <si>
    <t>Réparat°CD5021 d M.AMINE</t>
  </si>
  <si>
    <t>Fact CFAO Entrtetein véhicule ISIDORE</t>
  </si>
  <si>
    <t>Fact CFAO réparation moto GILLES</t>
  </si>
  <si>
    <t>Frs d miss°d Isidor pr visite du minist</t>
  </si>
  <si>
    <t>Frs d miss°d DA-MAT pr conduir CM Isidor sur CITES du 02-06/09/25</t>
  </si>
  <si>
    <t>Frs d miss°d Isidor pr visite des CITES du 15-20/09/25</t>
  </si>
  <si>
    <t>Frs d miss°d DA-MATHpr conduir CM Isidor pr visite des CITES du 15-20/09/25</t>
  </si>
  <si>
    <t>Frs miss°d DA-MATHA pr conduir Isidor sur chantiers du Nord du 30/09-03/10/25</t>
  </si>
  <si>
    <t>Frs miss°ISIDOR pr visites des CITES Nord du 30/09-03/10/25</t>
  </si>
  <si>
    <t>Péage CD4018 ISIDORE</t>
  </si>
  <si>
    <t>Péag véh M.Charbel</t>
  </si>
  <si>
    <t>Carburation Isidore</t>
  </si>
  <si>
    <t>péage</t>
  </si>
  <si>
    <t>Péage CD5021d M. AMINE</t>
  </si>
  <si>
    <t>Péage CD5021 d M.AMINE</t>
  </si>
  <si>
    <t>Péage Cd5021 d M.AMINE</t>
  </si>
  <si>
    <t>Péage CD 5021 d M.AMINE</t>
  </si>
  <si>
    <t>Visite techniq CD5021 d M.AMINE</t>
  </si>
  <si>
    <t>Prime Logemant AUGUSTIN Septembre 2025</t>
  </si>
  <si>
    <t>Prime Logement LIONEL Septembre 2025</t>
  </si>
  <si>
    <t>Prime Logement DANDJINOU Septembre 202</t>
  </si>
  <si>
    <t>Prime Logement TAKO Septembre 2025</t>
  </si>
  <si>
    <t>Prime Logement PARAISO Septembre 2025</t>
  </si>
  <si>
    <t>Prime Chantier DANDJINOU Septembre 202</t>
  </si>
  <si>
    <t>Prime Chantier TAKO Septembre 2025</t>
  </si>
  <si>
    <t>Prime Chantier PARAISO Septembre 2025</t>
  </si>
  <si>
    <t>Prime Chantier AUGUSTIN Septembre 2025</t>
  </si>
  <si>
    <t>Prime d'éloignement</t>
  </si>
  <si>
    <t>Prime d'éloigne AUGUSTIN Septembre 2025</t>
  </si>
  <si>
    <t>Prime d'éloigne DANDJINOU Septembre 202</t>
  </si>
  <si>
    <t>Prime d'éloignement TAKO Septembre 2025</t>
  </si>
  <si>
    <t>Prime d'éloigne PARAISO Septembre 2025</t>
  </si>
  <si>
    <t>REM GOHOU Septembre 2025</t>
  </si>
  <si>
    <t>REM DJABOUTOUBOUITOU Septembre 2025</t>
  </si>
  <si>
    <t>REM FANOU Septembre 2025</t>
  </si>
  <si>
    <t>REM FRANC (Flavien) Septembre 2025</t>
  </si>
  <si>
    <t>REM ISIDORE Septembre 2025</t>
  </si>
  <si>
    <t>REM AMINE Septembre 2025</t>
  </si>
  <si>
    <t>Salaire DA MATHA Septembre 2025</t>
  </si>
  <si>
    <t>Salaire DANDJINOU Septembre 2025</t>
  </si>
  <si>
    <t>Salaire LIONEL Septembre 2025</t>
  </si>
  <si>
    <t>Salaire HOSPICE Septembre 2025</t>
  </si>
  <si>
    <t>Salaire TAKO Septembre 2025</t>
  </si>
  <si>
    <t>Salaire MAYODE Septembre 2025</t>
  </si>
  <si>
    <t>Salaire PARAISO Septembre 2025</t>
  </si>
  <si>
    <t>Salaire AUGUSTIN Septembre 2025</t>
  </si>
  <si>
    <t>VPS sur Salaire TAKO Septembre 2025</t>
  </si>
  <si>
    <t>VPS sur Salaire MAYODE Septembre 2025</t>
  </si>
  <si>
    <t>Dplcmen Lionel pr 3èm anniverssair SDP+Présentat°nouveau DG</t>
  </si>
  <si>
    <t>Dplcmen Augustin pr 3èm anniverssair SDP+Présentat°nouveau DG</t>
  </si>
  <si>
    <t>Dplcmen AZIZE pr 3èm anniverssair SDP+Présentat°nouveau DG</t>
  </si>
  <si>
    <t>Dplcmen FRANCITE pr 3èm anniverssair SDP+Présentat°nouveau 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</si>
</sst>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[$-40C]mmm\-yy;@"/>
    <numFmt numFmtId="166" formatCode="[$-40C]mmm\-\y\y;@"/>
    <numFmt numFmtId="167" formatCode="[$]dd/mm/yyyy;@" x16r2:formatCode16="[$-fr-BJ,1]dd/mm/yyyy;@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u/>
      <sz val="10"/>
      <color theme="1"/>
      <name val="Calibri Light"/>
      <family val="2"/>
      <scheme val="major"/>
    </font>
    <font>
      <b/>
      <u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8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name val="Trebuchet MS"/>
      <family val="2"/>
    </font>
    <font>
      <sz val="11"/>
      <color rgb="FFFF0000"/>
      <name val="Trebuchet MS"/>
      <family val="2"/>
    </font>
    <font>
      <sz val="11"/>
      <name val="Trebuchet MS"/>
      <family val="2"/>
    </font>
    <font>
      <sz val="9"/>
      <color theme="1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9"/>
      <name val="Trebuchet MS"/>
      <family val="2"/>
    </font>
    <font>
      <b/>
      <sz val="9"/>
      <color theme="8" tint="-0.499984740745262"/>
      <name val="Trebuchet MS"/>
      <family val="2"/>
    </font>
    <font>
      <b/>
      <sz val="9"/>
      <color theme="7" tint="-0.499984740745262"/>
      <name val="Trebuchet MS"/>
      <family val="2"/>
    </font>
    <font>
      <b/>
      <sz val="9"/>
      <color rgb="FFC00000"/>
      <name val="Trebuchet MS"/>
      <family val="2"/>
    </font>
    <font>
      <sz val="11"/>
      <color theme="1"/>
      <name val="Garamond"/>
      <family val="1"/>
    </font>
    <font>
      <b/>
      <sz val="18"/>
      <color theme="1"/>
      <name val="Garamond"/>
      <family val="1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b/>
      <sz val="10"/>
      <color rgb="FFFF0000"/>
      <name val="Trebuchet MS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Garamond"/>
      <family val="1"/>
    </font>
    <font>
      <b/>
      <sz val="14"/>
      <color rgb="FFFF0000"/>
      <name val="Calibri"/>
      <family val="2"/>
      <scheme val="minor"/>
    </font>
    <font>
      <sz val="14"/>
      <color theme="1"/>
      <name val="Garamond"/>
      <family val="1"/>
    </font>
    <font>
      <sz val="14"/>
      <color theme="1"/>
      <name val="Calibri"/>
      <family val="2"/>
      <scheme val="minor"/>
    </font>
    <font>
      <b/>
      <sz val="11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theme="4"/>
      <name val="Trebuchet MS"/>
      <family val="2"/>
    </font>
    <font>
      <b/>
      <sz val="16"/>
      <color rgb="FFFF0000"/>
      <name val="Garamond"/>
      <family val="1"/>
    </font>
    <font>
      <sz val="12"/>
      <color theme="1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indent="3"/>
    </xf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164" fontId="7" fillId="2" borderId="0" xfId="1" applyNumberFormat="1" applyFont="1" applyFill="1" applyAlignment="1">
      <alignment horizontal="center"/>
    </xf>
    <xf numFmtId="164" fontId="7" fillId="2" borderId="0" xfId="1" applyNumberFormat="1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left" vertical="center" wrapText="1"/>
    </xf>
    <xf numFmtId="3" fontId="1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3" fillId="2" borderId="6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/>
    <xf numFmtId="0" fontId="12" fillId="2" borderId="1" xfId="0" applyFont="1" applyFill="1" applyBorder="1" applyAlignment="1">
      <alignment horizontal="left" vertical="center" indent="1"/>
    </xf>
    <xf numFmtId="0" fontId="6" fillId="2" borderId="0" xfId="0" applyFont="1" applyFill="1"/>
    <xf numFmtId="0" fontId="6" fillId="2" borderId="1" xfId="0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center"/>
    </xf>
    <xf numFmtId="164" fontId="12" fillId="2" borderId="4" xfId="1" applyNumberFormat="1" applyFont="1" applyFill="1" applyBorder="1" applyAlignment="1">
      <alignment horizontal="center" vertical="center"/>
    </xf>
    <xf numFmtId="164" fontId="6" fillId="2" borderId="4" xfId="1" applyNumberFormat="1" applyFont="1" applyFill="1" applyBorder="1" applyAlignment="1">
      <alignment horizontal="center" vertical="center"/>
    </xf>
    <xf numFmtId="17" fontId="6" fillId="3" borderId="1" xfId="0" applyNumberFormat="1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/>
    <xf numFmtId="164" fontId="12" fillId="2" borderId="8" xfId="1" applyNumberFormat="1" applyFont="1" applyFill="1" applyBorder="1" applyAlignment="1">
      <alignment horizontal="center" vertical="center"/>
    </xf>
    <xf numFmtId="164" fontId="11" fillId="2" borderId="4" xfId="1" applyNumberFormat="1" applyFont="1" applyFill="1" applyBorder="1" applyAlignment="1">
      <alignment horizontal="center" vertical="center"/>
    </xf>
    <xf numFmtId="164" fontId="11" fillId="2" borderId="8" xfId="1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15" fillId="0" borderId="0" xfId="0" applyFont="1" applyAlignment="1">
      <alignment horizontal="center" vertical="center"/>
    </xf>
    <xf numFmtId="10" fontId="15" fillId="0" borderId="0" xfId="2" applyNumberFormat="1" applyFont="1" applyAlignment="1">
      <alignment horizontal="center" vertical="center"/>
    </xf>
    <xf numFmtId="164" fontId="15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164" fontId="16" fillId="4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4" fontId="16" fillId="0" borderId="1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64" fontId="15" fillId="0" borderId="1" xfId="1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64" fontId="17" fillId="0" borderId="1" xfId="1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164" fontId="20" fillId="0" borderId="1" xfId="1" applyNumberFormat="1" applyFont="1" applyBorder="1" applyAlignment="1">
      <alignment horizontal="center" vertical="center"/>
    </xf>
    <xf numFmtId="164" fontId="19" fillId="0" borderId="1" xfId="1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21" fillId="0" borderId="0" xfId="0" applyNumberFormat="1" applyFont="1" applyAlignment="1">
      <alignment horizontal="right"/>
    </xf>
    <xf numFmtId="0" fontId="21" fillId="2" borderId="0" xfId="0" applyFont="1" applyFill="1"/>
    <xf numFmtId="0" fontId="21" fillId="0" borderId="0" xfId="0" applyFont="1"/>
    <xf numFmtId="3" fontId="23" fillId="3" borderId="1" xfId="0" applyNumberFormat="1" applyFont="1" applyFill="1" applyBorder="1" applyAlignment="1">
      <alignment horizontal="center" vertical="center"/>
    </xf>
    <xf numFmtId="3" fontId="23" fillId="3" borderId="3" xfId="0" applyNumberFormat="1" applyFont="1" applyFill="1" applyBorder="1" applyAlignment="1">
      <alignment horizontal="center" vertical="center"/>
    </xf>
    <xf numFmtId="165" fontId="23" fillId="3" borderId="7" xfId="0" applyNumberFormat="1" applyFont="1" applyFill="1" applyBorder="1" applyAlignment="1">
      <alignment horizontal="center" vertical="center"/>
    </xf>
    <xf numFmtId="0" fontId="23" fillId="2" borderId="0" xfId="0" applyFont="1" applyFill="1"/>
    <xf numFmtId="0" fontId="23" fillId="0" borderId="0" xfId="0" applyFont="1"/>
    <xf numFmtId="14" fontId="24" fillId="2" borderId="2" xfId="0" applyNumberFormat="1" applyFont="1" applyFill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24" fillId="2" borderId="3" xfId="0" applyNumberFormat="1" applyFont="1" applyFill="1" applyBorder="1" applyAlignment="1">
      <alignment horizontal="left" vertical="center"/>
    </xf>
    <xf numFmtId="164" fontId="24" fillId="2" borderId="7" xfId="1" applyNumberFormat="1" applyFont="1" applyFill="1" applyBorder="1" applyAlignment="1">
      <alignment horizontal="left"/>
    </xf>
    <xf numFmtId="3" fontId="24" fillId="2" borderId="1" xfId="0" applyNumberFormat="1" applyFont="1" applyFill="1" applyBorder="1" applyAlignment="1">
      <alignment horizontal="left" vertical="center"/>
    </xf>
    <xf numFmtId="164" fontId="24" fillId="2" borderId="4" xfId="1" applyNumberFormat="1" applyFont="1" applyFill="1" applyBorder="1" applyAlignment="1">
      <alignment horizontal="left"/>
    </xf>
    <xf numFmtId="0" fontId="25" fillId="2" borderId="0" xfId="0" applyFont="1" applyFill="1"/>
    <xf numFmtId="14" fontId="24" fillId="2" borderId="1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6" fillId="0" borderId="0" xfId="0" applyFont="1"/>
    <xf numFmtId="3" fontId="21" fillId="2" borderId="1" xfId="0" applyNumberFormat="1" applyFont="1" applyFill="1" applyBorder="1" applyAlignment="1">
      <alignment horizontal="center" vertical="center"/>
    </xf>
    <xf numFmtId="0" fontId="27" fillId="2" borderId="0" xfId="0" applyFont="1" applyFill="1"/>
    <xf numFmtId="0" fontId="27" fillId="0" borderId="0" xfId="0" applyFont="1"/>
    <xf numFmtId="0" fontId="27" fillId="0" borderId="11" xfId="0" applyFont="1" applyBorder="1"/>
    <xf numFmtId="0" fontId="27" fillId="0" borderId="5" xfId="0" applyFont="1" applyBorder="1"/>
    <xf numFmtId="3" fontId="27" fillId="2" borderId="5" xfId="0" applyNumberFormat="1" applyFont="1" applyFill="1" applyBorder="1" applyAlignment="1">
      <alignment horizontal="left" vertical="center"/>
    </xf>
    <xf numFmtId="164" fontId="27" fillId="2" borderId="8" xfId="0" applyNumberFormat="1" applyFont="1" applyFill="1" applyBorder="1" applyAlignment="1">
      <alignment horizontal="left" vertical="center"/>
    </xf>
    <xf numFmtId="3" fontId="23" fillId="3" borderId="7" xfId="0" applyNumberFormat="1" applyFont="1" applyFill="1" applyBorder="1" applyAlignment="1">
      <alignment horizontal="center" vertical="center"/>
    </xf>
    <xf numFmtId="3" fontId="24" fillId="2" borderId="7" xfId="0" applyNumberFormat="1" applyFont="1" applyFill="1" applyBorder="1" applyAlignment="1">
      <alignment horizontal="left" vertical="center"/>
    </xf>
    <xf numFmtId="3" fontId="24" fillId="2" borderId="4" xfId="0" applyNumberFormat="1" applyFont="1" applyFill="1" applyBorder="1" applyAlignment="1">
      <alignment horizontal="left" vertical="center"/>
    </xf>
    <xf numFmtId="0" fontId="0" fillId="2" borderId="12" xfId="0" applyFill="1" applyBorder="1"/>
    <xf numFmtId="0" fontId="0" fillId="2" borderId="9" xfId="0" applyFill="1" applyBorder="1"/>
    <xf numFmtId="43" fontId="27" fillId="2" borderId="0" xfId="1" applyFont="1" applyFill="1"/>
    <xf numFmtId="3" fontId="21" fillId="2" borderId="5" xfId="0" applyNumberFormat="1" applyFont="1" applyFill="1" applyBorder="1" applyAlignment="1">
      <alignment horizontal="center" vertical="center"/>
    </xf>
    <xf numFmtId="3" fontId="24" fillId="2" borderId="5" xfId="0" applyNumberFormat="1" applyFont="1" applyFill="1" applyBorder="1" applyAlignment="1">
      <alignment horizontal="left" vertical="center"/>
    </xf>
    <xf numFmtId="164" fontId="24" fillId="2" borderId="8" xfId="1" applyNumberFormat="1" applyFont="1" applyFill="1" applyBorder="1" applyAlignment="1">
      <alignment horizontal="left"/>
    </xf>
    <xf numFmtId="164" fontId="14" fillId="0" borderId="1" xfId="1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164" fontId="15" fillId="2" borderId="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21" fillId="2" borderId="2" xfId="0" applyNumberFormat="1" applyFont="1" applyFill="1" applyBorder="1" applyAlignment="1">
      <alignment horizontal="center" vertical="center"/>
    </xf>
    <xf numFmtId="14" fontId="21" fillId="2" borderId="11" xfId="0" applyNumberFormat="1" applyFont="1" applyFill="1" applyBorder="1" applyAlignment="1">
      <alignment horizontal="center" vertical="center"/>
    </xf>
    <xf numFmtId="164" fontId="20" fillId="0" borderId="0" xfId="1" applyNumberFormat="1" applyFont="1" applyAlignment="1">
      <alignment horizontal="center" vertical="center"/>
    </xf>
    <xf numFmtId="14" fontId="21" fillId="5" borderId="2" xfId="0" applyNumberFormat="1" applyFont="1" applyFill="1" applyBorder="1" applyAlignment="1">
      <alignment horizontal="center" vertical="center"/>
    </xf>
    <xf numFmtId="3" fontId="21" fillId="5" borderId="1" xfId="0" applyNumberFormat="1" applyFont="1" applyFill="1" applyBorder="1" applyAlignment="1">
      <alignment horizontal="center" vertical="center"/>
    </xf>
    <xf numFmtId="3" fontId="24" fillId="5" borderId="1" xfId="0" applyNumberFormat="1" applyFont="1" applyFill="1" applyBorder="1" applyAlignment="1">
      <alignment horizontal="left" vertical="center"/>
    </xf>
    <xf numFmtId="164" fontId="24" fillId="5" borderId="4" xfId="1" applyNumberFormat="1" applyFont="1" applyFill="1" applyBorder="1" applyAlignment="1">
      <alignment horizontal="left"/>
    </xf>
    <xf numFmtId="0" fontId="21" fillId="5" borderId="0" xfId="0" applyFont="1" applyFill="1"/>
    <xf numFmtId="9" fontId="15" fillId="0" borderId="0" xfId="2" applyFont="1" applyAlignment="1">
      <alignment horizontal="center" vertical="center"/>
    </xf>
    <xf numFmtId="0" fontId="14" fillId="0" borderId="0" xfId="0" applyFont="1"/>
    <xf numFmtId="14" fontId="14" fillId="0" borderId="0" xfId="0" applyNumberFormat="1" applyFont="1"/>
    <xf numFmtId="0" fontId="28" fillId="0" borderId="0" xfId="0" applyFont="1"/>
    <xf numFmtId="0" fontId="31" fillId="5" borderId="6" xfId="0" applyFont="1" applyFill="1" applyBorder="1" applyAlignment="1">
      <alignment horizontal="left" vertical="center"/>
    </xf>
    <xf numFmtId="0" fontId="31" fillId="5" borderId="0" xfId="0" applyFont="1" applyFill="1"/>
    <xf numFmtId="0" fontId="14" fillId="0" borderId="0" xfId="0" applyFont="1" applyAlignment="1">
      <alignment wrapText="1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64" fontId="14" fillId="2" borderId="1" xfId="1" applyNumberFormat="1" applyFont="1" applyFill="1" applyBorder="1" applyAlignment="1">
      <alignment horizontal="center" vertical="center"/>
    </xf>
    <xf numFmtId="14" fontId="14" fillId="0" borderId="1" xfId="0" applyNumberFormat="1" applyFont="1" applyBorder="1"/>
    <xf numFmtId="17" fontId="14" fillId="0" borderId="1" xfId="0" applyNumberFormat="1" applyFont="1" applyBorder="1" applyAlignment="1">
      <alignment horizontal="center" vertical="center"/>
    </xf>
    <xf numFmtId="164" fontId="32" fillId="0" borderId="1" xfId="1" applyNumberFormat="1" applyFont="1" applyBorder="1" applyAlignment="1">
      <alignment horizontal="center" vertical="center"/>
    </xf>
    <xf numFmtId="0" fontId="14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17" fontId="14" fillId="2" borderId="1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/>
    <xf numFmtId="0" fontId="22" fillId="6" borderId="1" xfId="0" applyFont="1" applyFill="1" applyBorder="1" applyAlignment="1">
      <alignment horizontal="center" vertical="center" wrapText="1"/>
    </xf>
    <xf numFmtId="164" fontId="14" fillId="6" borderId="1" xfId="1" applyNumberFormat="1" applyFont="1" applyFill="1" applyBorder="1" applyAlignment="1">
      <alignment horizontal="center" vertical="center"/>
    </xf>
    <xf numFmtId="164" fontId="32" fillId="6" borderId="1" xfId="1" applyNumberFormat="1" applyFont="1" applyFill="1" applyBorder="1" applyAlignment="1">
      <alignment horizontal="center" vertical="center"/>
    </xf>
    <xf numFmtId="3" fontId="21" fillId="2" borderId="1" xfId="0" applyNumberFormat="1" applyFont="1" applyFill="1" applyBorder="1" applyAlignment="1">
      <alignment horizontal="left" vertical="center"/>
    </xf>
    <xf numFmtId="3" fontId="21" fillId="2" borderId="5" xfId="0" applyNumberFormat="1" applyFont="1" applyFill="1" applyBorder="1" applyAlignment="1">
      <alignment horizontal="left" vertical="center"/>
    </xf>
    <xf numFmtId="164" fontId="14" fillId="0" borderId="1" xfId="1" applyNumberFormat="1" applyFont="1" applyBorder="1"/>
    <xf numFmtId="164" fontId="22" fillId="4" borderId="26" xfId="1" applyNumberFormat="1" applyFont="1" applyFill="1" applyBorder="1" applyAlignment="1">
      <alignment horizontal="center" vertical="center" wrapText="1"/>
    </xf>
    <xf numFmtId="164" fontId="22" fillId="4" borderId="3" xfId="1" applyNumberFormat="1" applyFont="1" applyFill="1" applyBorder="1" applyAlignment="1">
      <alignment horizontal="center" vertical="center" wrapText="1"/>
    </xf>
    <xf numFmtId="164" fontId="14" fillId="4" borderId="26" xfId="1" applyNumberFormat="1" applyFont="1" applyFill="1" applyBorder="1" applyAlignment="1">
      <alignment horizontal="center" vertical="center" wrapText="1"/>
    </xf>
    <xf numFmtId="164" fontId="14" fillId="4" borderId="7" xfId="1" applyNumberFormat="1" applyFont="1" applyFill="1" applyBorder="1" applyAlignment="1">
      <alignment horizontal="center" vertical="center" wrapText="1"/>
    </xf>
    <xf numFmtId="165" fontId="14" fillId="4" borderId="27" xfId="1" applyNumberFormat="1" applyFont="1" applyFill="1" applyBorder="1" applyAlignment="1">
      <alignment horizontal="center" vertical="center"/>
    </xf>
    <xf numFmtId="164" fontId="14" fillId="4" borderId="1" xfId="1" applyNumberFormat="1" applyFont="1" applyFill="1" applyBorder="1" applyAlignment="1">
      <alignment horizontal="center" vertical="center"/>
    </xf>
    <xf numFmtId="10" fontId="14" fillId="4" borderId="27" xfId="2" applyNumberFormat="1" applyFont="1" applyFill="1" applyBorder="1" applyAlignment="1">
      <alignment horizontal="center" vertical="center"/>
    </xf>
    <xf numFmtId="10" fontId="14" fillId="4" borderId="4" xfId="2" applyNumberFormat="1" applyFont="1" applyFill="1" applyBorder="1" applyAlignment="1">
      <alignment horizontal="center" vertical="center"/>
    </xf>
    <xf numFmtId="9" fontId="14" fillId="0" borderId="1" xfId="2" applyFont="1" applyBorder="1"/>
    <xf numFmtId="165" fontId="14" fillId="4" borderId="1" xfId="1" applyNumberFormat="1" applyFont="1" applyFill="1" applyBorder="1" applyAlignment="1">
      <alignment horizontal="center" vertical="center"/>
    </xf>
    <xf numFmtId="10" fontId="14" fillId="4" borderId="1" xfId="2" applyNumberFormat="1" applyFont="1" applyFill="1" applyBorder="1" applyAlignment="1">
      <alignment horizontal="center" vertical="center"/>
    </xf>
    <xf numFmtId="3" fontId="21" fillId="5" borderId="1" xfId="0" applyNumberFormat="1" applyFont="1" applyFill="1" applyBorder="1" applyAlignment="1">
      <alignment horizontal="left" vertical="center"/>
    </xf>
    <xf numFmtId="164" fontId="27" fillId="2" borderId="1" xfId="0" applyNumberFormat="1" applyFont="1" applyFill="1" applyBorder="1" applyAlignment="1">
      <alignment horizontal="left" vertical="center"/>
    </xf>
    <xf numFmtId="14" fontId="21" fillId="2" borderId="1" xfId="0" applyNumberFormat="1" applyFont="1" applyFill="1" applyBorder="1" applyAlignment="1">
      <alignment horizontal="center" vertical="center"/>
    </xf>
    <xf numFmtId="14" fontId="21" fillId="2" borderId="28" xfId="0" applyNumberFormat="1" applyFont="1" applyFill="1" applyBorder="1" applyAlignment="1">
      <alignment horizontal="center" vertical="center"/>
    </xf>
    <xf numFmtId="165" fontId="23" fillId="3" borderId="3" xfId="0" applyNumberFormat="1" applyFont="1" applyFill="1" applyBorder="1" applyAlignment="1">
      <alignment horizontal="center" vertical="center"/>
    </xf>
    <xf numFmtId="166" fontId="27" fillId="0" borderId="5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1" xfId="0" applyFill="1" applyBorder="1"/>
    <xf numFmtId="0" fontId="16" fillId="7" borderId="13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64" fontId="16" fillId="0" borderId="2" xfId="1" applyNumberFormat="1" applyFont="1" applyBorder="1" applyAlignment="1">
      <alignment horizontal="center" vertical="center"/>
    </xf>
    <xf numFmtId="164" fontId="15" fillId="0" borderId="2" xfId="1" applyNumberFormat="1" applyFont="1" applyBorder="1" applyAlignment="1">
      <alignment horizontal="center" vertical="center"/>
    </xf>
    <xf numFmtId="164" fontId="17" fillId="0" borderId="2" xfId="1" applyNumberFormat="1" applyFont="1" applyBorder="1" applyAlignment="1">
      <alignment horizontal="center" vertical="center"/>
    </xf>
    <xf numFmtId="164" fontId="19" fillId="0" borderId="2" xfId="1" applyNumberFormat="1" applyFont="1" applyBorder="1" applyAlignment="1">
      <alignment horizontal="center" vertical="center"/>
    </xf>
    <xf numFmtId="0" fontId="16" fillId="7" borderId="31" xfId="0" applyFont="1" applyFill="1" applyBorder="1" applyAlignment="1">
      <alignment horizontal="center" vertical="center" wrapText="1"/>
    </xf>
    <xf numFmtId="0" fontId="16" fillId="7" borderId="32" xfId="0" applyFont="1" applyFill="1" applyBorder="1" applyAlignment="1">
      <alignment horizontal="center" vertical="center" wrapText="1"/>
    </xf>
    <xf numFmtId="164" fontId="15" fillId="2" borderId="2" xfId="1" applyNumberFormat="1" applyFont="1" applyFill="1" applyBorder="1" applyAlignment="1">
      <alignment horizontal="center" vertical="center"/>
    </xf>
    <xf numFmtId="164" fontId="20" fillId="0" borderId="2" xfId="1" applyNumberFormat="1" applyFont="1" applyBorder="1" applyAlignment="1">
      <alignment horizontal="center" vertical="center"/>
    </xf>
    <xf numFmtId="164" fontId="19" fillId="0" borderId="27" xfId="1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8" fillId="0" borderId="18" xfId="0" applyFont="1" applyBorder="1" applyAlignment="1">
      <alignment horizontal="center"/>
    </xf>
    <xf numFmtId="0" fontId="28" fillId="0" borderId="38" xfId="0" applyFont="1" applyBorder="1"/>
    <xf numFmtId="0" fontId="28" fillId="0" borderId="39" xfId="0" applyFont="1" applyBorder="1"/>
    <xf numFmtId="0" fontId="31" fillId="0" borderId="39" xfId="0" applyFont="1" applyBorder="1" applyAlignment="1">
      <alignment horizontal="center" vertical="center"/>
    </xf>
    <xf numFmtId="14" fontId="35" fillId="0" borderId="39" xfId="0" applyNumberFormat="1" applyFont="1" applyBorder="1" applyAlignment="1">
      <alignment horizontal="center" vertical="center"/>
    </xf>
    <xf numFmtId="0" fontId="28" fillId="0" borderId="40" xfId="0" applyFont="1" applyBorder="1"/>
    <xf numFmtId="0" fontId="17" fillId="2" borderId="1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/>
    </xf>
    <xf numFmtId="164" fontId="39" fillId="8" borderId="41" xfId="1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40" fillId="8" borderId="1" xfId="0" applyNumberFormat="1" applyFont="1" applyFill="1" applyBorder="1" applyAlignment="1">
      <alignment horizontal="center" vertical="center"/>
    </xf>
    <xf numFmtId="164" fontId="41" fillId="0" borderId="2" xfId="1" applyNumberFormat="1" applyFont="1" applyBorder="1" applyAlignment="1">
      <alignment horizontal="center" vertical="center"/>
    </xf>
    <xf numFmtId="164" fontId="41" fillId="0" borderId="1" xfId="1" applyNumberFormat="1" applyFont="1" applyBorder="1" applyAlignment="1">
      <alignment horizontal="center" vertical="center"/>
    </xf>
    <xf numFmtId="164" fontId="17" fillId="5" borderId="27" xfId="2" applyNumberFormat="1" applyFont="1" applyFill="1" applyBorder="1" applyAlignment="1">
      <alignment horizontal="center" vertical="center"/>
    </xf>
    <xf numFmtId="10" fontId="40" fillId="8" borderId="50" xfId="2" applyNumberFormat="1" applyFont="1" applyFill="1" applyBorder="1" applyAlignment="1">
      <alignment horizontal="center" vertical="center"/>
    </xf>
    <xf numFmtId="10" fontId="16" fillId="0" borderId="30" xfId="2" applyNumberFormat="1" applyFont="1" applyBorder="1" applyAlignment="1">
      <alignment horizontal="center" vertical="center"/>
    </xf>
    <xf numFmtId="10" fontId="15" fillId="0" borderId="46" xfId="2" applyNumberFormat="1" applyFont="1" applyBorder="1" applyAlignment="1">
      <alignment horizontal="center" vertical="center"/>
    </xf>
    <xf numFmtId="10" fontId="17" fillId="5" borderId="46" xfId="2" applyNumberFormat="1" applyFont="1" applyFill="1" applyBorder="1" applyAlignment="1">
      <alignment horizontal="center" vertical="center"/>
    </xf>
    <xf numFmtId="10" fontId="16" fillId="0" borderId="46" xfId="2" applyNumberFormat="1" applyFont="1" applyBorder="1" applyAlignment="1">
      <alignment horizontal="center" vertical="center"/>
    </xf>
    <xf numFmtId="10" fontId="17" fillId="0" borderId="46" xfId="2" applyNumberFormat="1" applyFont="1" applyBorder="1" applyAlignment="1">
      <alignment horizontal="center" vertical="center"/>
    </xf>
    <xf numFmtId="10" fontId="19" fillId="0" borderId="46" xfId="2" applyNumberFormat="1" applyFont="1" applyBorder="1" applyAlignment="1">
      <alignment horizontal="center" vertical="center"/>
    </xf>
    <xf numFmtId="10" fontId="39" fillId="8" borderId="51" xfId="2" applyNumberFormat="1" applyFont="1" applyFill="1" applyBorder="1" applyAlignment="1">
      <alignment horizontal="center" vertical="center"/>
    </xf>
    <xf numFmtId="0" fontId="42" fillId="0" borderId="43" xfId="0" applyFont="1" applyBorder="1" applyAlignment="1">
      <alignment horizontal="right"/>
    </xf>
    <xf numFmtId="165" fontId="42" fillId="0" borderId="44" xfId="0" applyNumberFormat="1" applyFont="1" applyBorder="1" applyAlignment="1">
      <alignment horizontal="left"/>
    </xf>
    <xf numFmtId="10" fontId="16" fillId="0" borderId="7" xfId="2" applyNumberFormat="1" applyFont="1" applyBorder="1" applyAlignment="1">
      <alignment horizontal="center" vertical="center"/>
    </xf>
    <xf numFmtId="10" fontId="15" fillId="0" borderId="4" xfId="2" applyNumberFormat="1" applyFont="1" applyBorder="1" applyAlignment="1">
      <alignment horizontal="center" vertical="center"/>
    </xf>
    <xf numFmtId="10" fontId="17" fillId="5" borderId="4" xfId="2" applyNumberFormat="1" applyFont="1" applyFill="1" applyBorder="1" applyAlignment="1">
      <alignment horizontal="center" vertical="center"/>
    </xf>
    <xf numFmtId="10" fontId="16" fillId="0" borderId="4" xfId="2" applyNumberFormat="1" applyFont="1" applyBorder="1" applyAlignment="1">
      <alignment horizontal="center" vertical="center"/>
    </xf>
    <xf numFmtId="9" fontId="15" fillId="0" borderId="4" xfId="2" applyFont="1" applyBorder="1" applyAlignment="1">
      <alignment horizontal="center" vertical="center"/>
    </xf>
    <xf numFmtId="10" fontId="17" fillId="0" borderId="4" xfId="2" applyNumberFormat="1" applyFont="1" applyBorder="1" applyAlignment="1">
      <alignment horizontal="center" vertical="center"/>
    </xf>
    <xf numFmtId="10" fontId="19" fillId="0" borderId="4" xfId="2" applyNumberFormat="1" applyFont="1" applyBorder="1" applyAlignment="1">
      <alignment horizontal="center" vertical="center"/>
    </xf>
    <xf numFmtId="10" fontId="39" fillId="8" borderId="8" xfId="2" applyNumberFormat="1" applyFont="1" applyFill="1" applyBorder="1" applyAlignment="1">
      <alignment horizontal="center" vertical="center"/>
    </xf>
    <xf numFmtId="43" fontId="16" fillId="0" borderId="14" xfId="1" applyFont="1" applyBorder="1" applyAlignment="1">
      <alignment horizontal="center" vertical="center"/>
    </xf>
    <xf numFmtId="43" fontId="16" fillId="0" borderId="27" xfId="1" applyFont="1" applyBorder="1" applyAlignment="1">
      <alignment horizontal="center" vertical="center"/>
    </xf>
    <xf numFmtId="10" fontId="15" fillId="0" borderId="27" xfId="2" applyNumberFormat="1" applyFont="1" applyBorder="1" applyAlignment="1">
      <alignment horizontal="center" vertical="center"/>
    </xf>
    <xf numFmtId="10" fontId="17" fillId="0" borderId="27" xfId="2" applyNumberFormat="1" applyFont="1" applyBorder="1" applyAlignment="1">
      <alignment horizontal="center" vertical="center"/>
    </xf>
    <xf numFmtId="10" fontId="19" fillId="0" borderId="27" xfId="2" applyNumberFormat="1" applyFont="1" applyBorder="1" applyAlignment="1">
      <alignment horizontal="center" vertical="center"/>
    </xf>
    <xf numFmtId="164" fontId="39" fillId="8" borderId="27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33" xfId="0" applyFont="1" applyFill="1" applyBorder="1" applyAlignment="1">
      <alignment horizontal="right" vertical="center"/>
    </xf>
    <xf numFmtId="0" fontId="17" fillId="7" borderId="27" xfId="0" applyFont="1" applyFill="1" applyBorder="1" applyAlignment="1">
      <alignment horizontal="right" vertical="center"/>
    </xf>
    <xf numFmtId="0" fontId="17" fillId="7" borderId="1" xfId="0" applyFont="1" applyFill="1" applyBorder="1" applyAlignment="1">
      <alignment horizontal="right" vertical="center"/>
    </xf>
    <xf numFmtId="0" fontId="17" fillId="7" borderId="33" xfId="0" applyFont="1" applyFill="1" applyBorder="1" applyAlignment="1">
      <alignment horizontal="right" vertical="center"/>
    </xf>
    <xf numFmtId="0" fontId="15" fillId="7" borderId="27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right" vertical="center"/>
    </xf>
    <xf numFmtId="0" fontId="15" fillId="7" borderId="33" xfId="0" applyFont="1" applyFill="1" applyBorder="1" applyAlignment="1">
      <alignment horizontal="right" vertical="center"/>
    </xf>
    <xf numFmtId="0" fontId="15" fillId="2" borderId="27" xfId="0" applyFont="1" applyFill="1" applyBorder="1" applyAlignment="1">
      <alignment horizontal="right" vertical="center"/>
    </xf>
    <xf numFmtId="3" fontId="39" fillId="8" borderId="41" xfId="0" applyNumberFormat="1" applyFont="1" applyFill="1" applyBorder="1" applyAlignment="1">
      <alignment horizontal="right" vertical="center"/>
    </xf>
    <xf numFmtId="3" fontId="39" fillId="8" borderId="5" xfId="0" applyNumberFormat="1" applyFont="1" applyFill="1" applyBorder="1" applyAlignment="1">
      <alignment horizontal="right" vertical="center"/>
    </xf>
    <xf numFmtId="3" fontId="39" fillId="8" borderId="42" xfId="0" applyNumberFormat="1" applyFont="1" applyFill="1" applyBorder="1" applyAlignment="1">
      <alignment horizontal="right" vertical="center"/>
    </xf>
    <xf numFmtId="164" fontId="16" fillId="0" borderId="28" xfId="1" applyNumberFormat="1" applyFont="1" applyBorder="1" applyAlignment="1">
      <alignment horizontal="center" vertical="center"/>
    </xf>
    <xf numFmtId="164" fontId="43" fillId="0" borderId="1" xfId="1" applyNumberFormat="1" applyFont="1" applyBorder="1" applyAlignment="1">
      <alignment horizontal="center" vertical="center"/>
    </xf>
    <xf numFmtId="164" fontId="17" fillId="5" borderId="2" xfId="2" applyNumberFormat="1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horizontal="right" vertical="center"/>
    </xf>
    <xf numFmtId="0" fontId="19" fillId="7" borderId="3" xfId="0" applyFont="1" applyFill="1" applyBorder="1" applyAlignment="1">
      <alignment horizontal="right" vertical="center"/>
    </xf>
    <xf numFmtId="0" fontId="19" fillId="7" borderId="52" xfId="0" applyFont="1" applyFill="1" applyBorder="1" applyAlignment="1">
      <alignment horizontal="right" vertical="center"/>
    </xf>
    <xf numFmtId="164" fontId="43" fillId="0" borderId="27" xfId="1" applyNumberFormat="1" applyFont="1" applyBorder="1" applyAlignment="1">
      <alignment horizontal="center" vertical="center"/>
    </xf>
    <xf numFmtId="164" fontId="43" fillId="0" borderId="33" xfId="1" applyNumberFormat="1" applyFont="1" applyBorder="1" applyAlignment="1">
      <alignment horizontal="center" vertical="center"/>
    </xf>
    <xf numFmtId="0" fontId="17" fillId="7" borderId="20" xfId="0" applyFont="1" applyFill="1" applyBorder="1" applyAlignment="1">
      <alignment horizontal="right" vertical="center"/>
    </xf>
    <xf numFmtId="0" fontId="19" fillId="7" borderId="21" xfId="0" applyFont="1" applyFill="1" applyBorder="1" applyAlignment="1">
      <alignment horizontal="right" vertical="center"/>
    </xf>
    <xf numFmtId="0" fontId="19" fillId="7" borderId="5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/>
    </xf>
    <xf numFmtId="0" fontId="28" fillId="0" borderId="14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14" fontId="31" fillId="5" borderId="18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165" fontId="16" fillId="4" borderId="4" xfId="1" applyNumberFormat="1" applyFont="1" applyFill="1" applyBorder="1" applyAlignment="1">
      <alignment horizontal="center" vertical="center" wrapText="1"/>
    </xf>
    <xf numFmtId="165" fontId="16" fillId="4" borderId="9" xfId="1" applyNumberFormat="1" applyFont="1" applyFill="1" applyBorder="1" applyAlignment="1">
      <alignment horizontal="center" vertical="center" wrapText="1"/>
    </xf>
    <xf numFmtId="165" fontId="16" fillId="4" borderId="1" xfId="1" applyNumberFormat="1" applyFont="1" applyFill="1" applyBorder="1" applyAlignment="1">
      <alignment horizontal="center" vertical="center" wrapText="1"/>
    </xf>
    <xf numFmtId="164" fontId="22" fillId="4" borderId="1" xfId="1" applyNumberFormat="1" applyFont="1" applyFill="1" applyBorder="1" applyAlignment="1">
      <alignment horizontal="center"/>
    </xf>
    <xf numFmtId="165" fontId="16" fillId="4" borderId="11" xfId="1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65" fontId="16" fillId="4" borderId="5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35" fillId="0" borderId="36" xfId="0" applyNumberFormat="1" applyFont="1" applyBorder="1" applyAlignment="1">
      <alignment horizontal="center" vertical="center" wrapText="1"/>
    </xf>
    <xf numFmtId="167" fontId="36" fillId="0" borderId="36" xfId="0" applyNumberFormat="1" applyFont="1" applyBorder="1" applyAlignment="1">
      <alignment horizontal="center" vertical="center" wrapText="1"/>
    </xf>
    <xf numFmtId="167" fontId="36" fillId="0" borderId="37" xfId="0" applyNumberFormat="1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34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4" fontId="15" fillId="0" borderId="45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64" fontId="40" fillId="8" borderId="47" xfId="1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10" fontId="17" fillId="5" borderId="17" xfId="2" applyNumberFormat="1" applyFont="1" applyFill="1" applyBorder="1" applyAlignment="1">
      <alignment horizontal="center" vertical="center" wrapText="1"/>
    </xf>
    <xf numFmtId="0" fontId="33" fillId="5" borderId="34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3" fillId="5" borderId="23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3" fontId="22" fillId="0" borderId="0" xfId="0" applyNumberFormat="1" applyFont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1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3" formatCode="#,##0"/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6" formatCode="[$-40C]mmm\-\y\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6" formatCode="[$-40C]mmm\-\y\y;@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65" formatCode="[$-40C]mmm\-yy;@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none"/>
      </font>
      <numFmt numFmtId="3" formatCode="#,##0"/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6" formatCode="[$-40C]mmm\-\y\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rgb="FFC00000"/>
        <name val="Trebuchet MS"/>
        <scheme val="none"/>
      </font>
      <numFmt numFmtId="166" formatCode="[$-40C]mmm\-\y\y;@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none"/>
      </font>
      <numFmt numFmtId="165" formatCode="[$-40C]mmm\-yy;@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 Light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rgb="FFFF0000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Calibri Light"/>
        <scheme val="maj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ANALYSE</a:t>
            </a:r>
            <a:r>
              <a:rPr lang="fr-FR" baseline="0"/>
              <a:t> DU BUDGET DES CITES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CITES ADMINISTRATIVE'!$L$103</c:f>
              <c:strCache>
                <c:ptCount val="1"/>
                <c:pt idx="0">
                  <c:v> Prévisionel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'BUDGET CITES ADMINISTRATIVE'!$L$104:$L$127</c:f>
              <c:numCache>
                <c:formatCode>_-* #,##0_-;\-* #,##0_-;_-*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'BUDGET CITES ADMINISTRATIVE'!$K$104:$K$127</c15:sqref>
                        </c15:formulaRef>
                      </c:ext>
                    </c:extLst>
                    <c:numCache>
                      <c:formatCode>[$-40C]mmm\-yy;@</c:formatCode>
                      <c:ptCount val="24"/>
                      <c:pt idx="0">
                        <c:v>45352</c:v>
                      </c:pt>
                      <c:pt idx="1">
                        <c:v>45383</c:v>
                      </c:pt>
                      <c:pt idx="2">
                        <c:v>45413</c:v>
                      </c:pt>
                      <c:pt idx="3">
                        <c:v>45444</c:v>
                      </c:pt>
                      <c:pt idx="4">
                        <c:v>45474</c:v>
                      </c:pt>
                      <c:pt idx="5">
                        <c:v>45505</c:v>
                      </c:pt>
                      <c:pt idx="6">
                        <c:v>45536</c:v>
                      </c:pt>
                      <c:pt idx="7">
                        <c:v>45566</c:v>
                      </c:pt>
                      <c:pt idx="8">
                        <c:v>45597</c:v>
                      </c:pt>
                      <c:pt idx="9">
                        <c:v>45627</c:v>
                      </c:pt>
                      <c:pt idx="10">
                        <c:v>45658</c:v>
                      </c:pt>
                      <c:pt idx="11">
                        <c:v>45689</c:v>
                      </c:pt>
                      <c:pt idx="12">
                        <c:v>45717</c:v>
                      </c:pt>
                      <c:pt idx="13">
                        <c:v>45748</c:v>
                      </c:pt>
                      <c:pt idx="14">
                        <c:v>45778</c:v>
                      </c:pt>
                      <c:pt idx="15">
                        <c:v>45809</c:v>
                      </c:pt>
                      <c:pt idx="16">
                        <c:v>45839</c:v>
                      </c:pt>
                      <c:pt idx="17">
                        <c:v>45870</c:v>
                      </c:pt>
                      <c:pt idx="18">
                        <c:v>45901</c:v>
                      </c:pt>
                      <c:pt idx="19">
                        <c:v>45931</c:v>
                      </c:pt>
                      <c:pt idx="20">
                        <c:v>45962</c:v>
                      </c:pt>
                      <c:pt idx="21">
                        <c:v>45992</c:v>
                      </c:pt>
                      <c:pt idx="22">
                        <c:v>46023</c:v>
                      </c:pt>
                      <c:pt idx="23">
                        <c:v>46054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712-4657-92D1-3BB4074786C5}"/>
            </c:ext>
          </c:extLst>
        </c:ser>
        <c:ser>
          <c:idx val="1"/>
          <c:order val="1"/>
          <c:tx>
            <c:strRef>
              <c:f>'BUDGET CITES ADMINISTRATIVE'!$M$103</c:f>
              <c:strCache>
                <c:ptCount val="1"/>
                <c:pt idx="0">
                  <c:v> Réalisé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'BUDGET CITES ADMINISTRATIVE'!$M$104:$M$127</c:f>
              <c:numCache>
                <c:formatCode>_-* #,##0_-;\-* #,##0_-;_-*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'BUDGET CITES ADMINISTRATIVE'!$K$104:$K$127</c15:sqref>
                        </c15:formulaRef>
                      </c:ext>
                    </c:extLst>
                    <c:numCache>
                      <c:formatCode>[$-40C]mmm\-yy;@</c:formatCode>
                      <c:ptCount val="24"/>
                      <c:pt idx="0">
                        <c:v>45352</c:v>
                      </c:pt>
                      <c:pt idx="1">
                        <c:v>45383</c:v>
                      </c:pt>
                      <c:pt idx="2">
                        <c:v>45413</c:v>
                      </c:pt>
                      <c:pt idx="3">
                        <c:v>45444</c:v>
                      </c:pt>
                      <c:pt idx="4">
                        <c:v>45474</c:v>
                      </c:pt>
                      <c:pt idx="5">
                        <c:v>45505</c:v>
                      </c:pt>
                      <c:pt idx="6">
                        <c:v>45536</c:v>
                      </c:pt>
                      <c:pt idx="7">
                        <c:v>45566</c:v>
                      </c:pt>
                      <c:pt idx="8">
                        <c:v>45597</c:v>
                      </c:pt>
                      <c:pt idx="9">
                        <c:v>45627</c:v>
                      </c:pt>
                      <c:pt idx="10">
                        <c:v>45658</c:v>
                      </c:pt>
                      <c:pt idx="11">
                        <c:v>45689</c:v>
                      </c:pt>
                      <c:pt idx="12">
                        <c:v>45717</c:v>
                      </c:pt>
                      <c:pt idx="13">
                        <c:v>45748</c:v>
                      </c:pt>
                      <c:pt idx="14">
                        <c:v>45778</c:v>
                      </c:pt>
                      <c:pt idx="15">
                        <c:v>45809</c:v>
                      </c:pt>
                      <c:pt idx="16">
                        <c:v>45839</c:v>
                      </c:pt>
                      <c:pt idx="17">
                        <c:v>45870</c:v>
                      </c:pt>
                      <c:pt idx="18">
                        <c:v>45901</c:v>
                      </c:pt>
                      <c:pt idx="19">
                        <c:v>45931</c:v>
                      </c:pt>
                      <c:pt idx="20">
                        <c:v>45962</c:v>
                      </c:pt>
                      <c:pt idx="21">
                        <c:v>45992</c:v>
                      </c:pt>
                      <c:pt idx="22">
                        <c:v>46023</c:v>
                      </c:pt>
                      <c:pt idx="23">
                        <c:v>46054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712-4657-92D1-3BB407478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5770576"/>
        <c:axId val="2075761456"/>
      </c:barChart>
      <c:lineChart>
        <c:grouping val="standard"/>
        <c:varyColors val="0"/>
        <c:ser>
          <c:idx val="2"/>
          <c:order val="2"/>
          <c:tx>
            <c:strRef>
              <c:f>'BUDGET CITES ADMINISTRATIVE'!$N$103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'BUDGET CITES ADMINISTRATIVE'!$N$104:$N$127</c:f>
              <c:numCache>
                <c:formatCode>_-* #,##0_-;\-* #,##0_-;_-*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'BUDGET CITES ADMINISTRATIVE'!$K$104:$K$127</c15:sqref>
                        </c15:formulaRef>
                      </c:ext>
                    </c:extLst>
                    <c:numCache>
                      <c:formatCode>[$-40C]mmm\-yy;@</c:formatCode>
                      <c:ptCount val="24"/>
                      <c:pt idx="0">
                        <c:v>45352</c:v>
                      </c:pt>
                      <c:pt idx="1">
                        <c:v>45383</c:v>
                      </c:pt>
                      <c:pt idx="2">
                        <c:v>45413</c:v>
                      </c:pt>
                      <c:pt idx="3">
                        <c:v>45444</c:v>
                      </c:pt>
                      <c:pt idx="4">
                        <c:v>45474</c:v>
                      </c:pt>
                      <c:pt idx="5">
                        <c:v>45505</c:v>
                      </c:pt>
                      <c:pt idx="6">
                        <c:v>45536</c:v>
                      </c:pt>
                      <c:pt idx="7">
                        <c:v>45566</c:v>
                      </c:pt>
                      <c:pt idx="8">
                        <c:v>45597</c:v>
                      </c:pt>
                      <c:pt idx="9">
                        <c:v>45627</c:v>
                      </c:pt>
                      <c:pt idx="10">
                        <c:v>45658</c:v>
                      </c:pt>
                      <c:pt idx="11">
                        <c:v>45689</c:v>
                      </c:pt>
                      <c:pt idx="12">
                        <c:v>45717</c:v>
                      </c:pt>
                      <c:pt idx="13">
                        <c:v>45748</c:v>
                      </c:pt>
                      <c:pt idx="14">
                        <c:v>45778</c:v>
                      </c:pt>
                      <c:pt idx="15">
                        <c:v>45809</c:v>
                      </c:pt>
                      <c:pt idx="16">
                        <c:v>45839</c:v>
                      </c:pt>
                      <c:pt idx="17">
                        <c:v>45870</c:v>
                      </c:pt>
                      <c:pt idx="18">
                        <c:v>45901</c:v>
                      </c:pt>
                      <c:pt idx="19">
                        <c:v>45931</c:v>
                      </c:pt>
                      <c:pt idx="20">
                        <c:v>45962</c:v>
                      </c:pt>
                      <c:pt idx="21">
                        <c:v>45992</c:v>
                      </c:pt>
                      <c:pt idx="22">
                        <c:v>46023</c:v>
                      </c:pt>
                      <c:pt idx="23">
                        <c:v>46054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712-4657-92D1-3BB4074786C5}"/>
            </c:ext>
          </c:extLst>
        </c:ser>
        <c:ser>
          <c:idx val="3"/>
          <c:order val="3"/>
          <c:tx>
            <c:strRef>
              <c:f>'BUDGET CITES ADMINISTRATIVE'!$O$103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'BUDGET CITES ADMINISTRATIVE'!$O$104:$O$127</c:f>
              <c:numCache>
                <c:formatCode>_-* #,##0_-;\-* #,##0_-;_-*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'BUDGET CITES ADMINISTRATIVE'!$K$104:$K$127</c15:sqref>
                        </c15:formulaRef>
                      </c:ext>
                    </c:extLst>
                    <c:numCache>
                      <c:formatCode>[$-40C]mmm\-yy;@</c:formatCode>
                      <c:ptCount val="24"/>
                      <c:pt idx="0">
                        <c:v>45352</c:v>
                      </c:pt>
                      <c:pt idx="1">
                        <c:v>45383</c:v>
                      </c:pt>
                      <c:pt idx="2">
                        <c:v>45413</c:v>
                      </c:pt>
                      <c:pt idx="3">
                        <c:v>45444</c:v>
                      </c:pt>
                      <c:pt idx="4">
                        <c:v>45474</c:v>
                      </c:pt>
                      <c:pt idx="5">
                        <c:v>45505</c:v>
                      </c:pt>
                      <c:pt idx="6">
                        <c:v>45536</c:v>
                      </c:pt>
                      <c:pt idx="7">
                        <c:v>45566</c:v>
                      </c:pt>
                      <c:pt idx="8">
                        <c:v>45597</c:v>
                      </c:pt>
                      <c:pt idx="9">
                        <c:v>45627</c:v>
                      </c:pt>
                      <c:pt idx="10">
                        <c:v>45658</c:v>
                      </c:pt>
                      <c:pt idx="11">
                        <c:v>45689</c:v>
                      </c:pt>
                      <c:pt idx="12">
                        <c:v>45717</c:v>
                      </c:pt>
                      <c:pt idx="13">
                        <c:v>45748</c:v>
                      </c:pt>
                      <c:pt idx="14">
                        <c:v>45778</c:v>
                      </c:pt>
                      <c:pt idx="15">
                        <c:v>45809</c:v>
                      </c:pt>
                      <c:pt idx="16">
                        <c:v>45839</c:v>
                      </c:pt>
                      <c:pt idx="17">
                        <c:v>45870</c:v>
                      </c:pt>
                      <c:pt idx="18">
                        <c:v>45901</c:v>
                      </c:pt>
                      <c:pt idx="19">
                        <c:v>45931</c:v>
                      </c:pt>
                      <c:pt idx="20">
                        <c:v>45962</c:v>
                      </c:pt>
                      <c:pt idx="21">
                        <c:v>45992</c:v>
                      </c:pt>
                      <c:pt idx="22">
                        <c:v>46023</c:v>
                      </c:pt>
                      <c:pt idx="23">
                        <c:v>46054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712-4657-92D1-3BB407478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5770576"/>
        <c:axId val="2075761456"/>
      </c:lineChart>
      <c:catAx>
        <c:axId val="2075770576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75761456"/>
        <c:crosses val="autoZero"/>
        <c:auto val="1"/>
        <c:lblAlgn val="ctr"/>
        <c:lblOffset val="100"/>
        <c:noMultiLvlLbl val="1"/>
      </c:catAx>
      <c:valAx>
        <c:axId val="207576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75770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0316.79C667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117605</xdr:colOff>
      <xdr:row>0</xdr:row>
      <xdr:rowOff>166687</xdr:rowOff>
    </xdr:from>
    <xdr:to>
      <xdr:col>3</xdr:col>
      <xdr:colOff>1000124</xdr:colOff>
      <xdr:row>4</xdr:row>
      <xdr:rowOff>166688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7D8C57-E66E-4778-A26A-08972139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380" y="166687"/>
          <a:ext cx="1796919" cy="86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434069</xdr:colOff>
      <xdr:row>1</xdr:row>
      <xdr:rowOff>228600</xdr:rowOff>
    </xdr:from>
    <xdr:to>
      <xdr:col>3</xdr:col>
      <xdr:colOff>333375</xdr:colOff>
      <xdr:row>2</xdr:row>
      <xdr:rowOff>247650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76C3A586-2E58-4C1D-9641-FFCA0C9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44" y="428625"/>
          <a:ext cx="1718581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1047749</xdr:colOff>
      <xdr:row>0</xdr:row>
      <xdr:rowOff>0</xdr:rowOff>
    </xdr:from>
    <xdr:to>
      <xdr:col>2</xdr:col>
      <xdr:colOff>2170544</xdr:colOff>
      <xdr:row>1</xdr:row>
      <xdr:rowOff>226218</xdr:rowOff>
    </xdr:to>
    <xdr:pic>
      <xdr:nvPicPr>
        <xdr:cNvPr id="3" name="Image 2" descr="Cabinet d'ingénierie et management de projet | SDP">
          <a:extLst>
            <a:ext uri="{FF2B5EF4-FFF2-40B4-BE49-F238E27FC236}">
              <a16:creationId xmlns:a16="http://schemas.microsoft.com/office/drawing/2014/main" id="{95AD74A6-DDA8-4856-8787-F52D45F53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655" y="0"/>
          <a:ext cx="1122795" cy="5953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83343</xdr:colOff>
      <xdr:row>100</xdr:row>
      <xdr:rowOff>178594</xdr:rowOff>
    </xdr:from>
    <xdr:to>
      <xdr:col>9</xdr:col>
      <xdr:colOff>702467</xdr:colOff>
      <xdr:row>123</xdr:row>
      <xdr:rowOff>35719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3EE9E14-E8B5-FEF9-4CE3-87E0CF20C7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3</xdr:row>
      <xdr:rowOff>104775</xdr:rowOff>
    </xdr:from>
    <xdr:to>
      <xdr:col>6</xdr:col>
      <xdr:colOff>485775</xdr:colOff>
      <xdr:row>16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OIS">
              <a:extLst>
                <a:ext uri="{FF2B5EF4-FFF2-40B4-BE49-F238E27FC236}">
                  <a16:creationId xmlns:a16="http://schemas.microsoft.com/office/drawing/2014/main" id="{8A8599F5-39A6-31A7-D90F-74DA8028DF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OI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00950" y="67627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57150</xdr:rowOff>
    </xdr:from>
    <xdr:to>
      <xdr:col>1</xdr:col>
      <xdr:colOff>752474</xdr:colOff>
      <xdr:row>3</xdr:row>
      <xdr:rowOff>19050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61E64F73-E9EC-4F64-A9E7-F6460530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7150"/>
          <a:ext cx="10001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57150</xdr:rowOff>
    </xdr:from>
    <xdr:to>
      <xdr:col>1</xdr:col>
      <xdr:colOff>752474</xdr:colOff>
      <xdr:row>3</xdr:row>
      <xdr:rowOff>19050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B3871368-9F1B-44ED-9A2F-52A7C366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7150"/>
          <a:ext cx="10001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dette OUENSOU" refreshedDate="45950.474646296294" createdVersion="8" refreshedVersion="8" minRefreshableVersion="3" recordCount="749" xr:uid="{00000000-000A-0000-FFFF-FFFF00000000}">
  <cacheSource type="worksheet">
    <worksheetSource name="Tableau135256789123"/>
  </cacheSource>
  <cacheFields count="8">
    <cacheField name="MOIS" numFmtId="14">
      <sharedItems count="8">
        <s v="Janvier"/>
        <s v="Février"/>
        <s v="Mars"/>
        <s v="Avril"/>
        <s v="Mai"/>
        <s v="Juin"/>
        <s v="Juillet"/>
        <s v="Septembre"/>
      </sharedItems>
    </cacheField>
    <cacheField name="DATE" numFmtId="14">
      <sharedItems containsSemiMixedTypes="0" containsNonDate="0" containsDate="1" containsString="0" minDate="2025-01-06T00:00:00" maxDate="2025-10-01T00:00:00"/>
    </cacheField>
    <cacheField name="JOURNAL" numFmtId="14">
      <sharedItems/>
    </cacheField>
    <cacheField name="N° COMPTE" numFmtId="3">
      <sharedItems containsSemiMixedTypes="0" containsString="0" containsNumber="1" containsInteger="1" minValue="244200" maxValue="664100"/>
    </cacheField>
    <cacheField name="INTITULES" numFmtId="3">
      <sharedItems/>
    </cacheField>
    <cacheField name="LIBELLES" numFmtId="3">
      <sharedItems/>
    </cacheField>
    <cacheField name="LIGNES DU BUDGET" numFmtId="3">
      <sharedItems count="42">
        <s v="Frais de mission encadrements"/>
        <s v="Invitations et déplacements"/>
        <s v="Rémunération Consultants Honoraire Isidore"/>
        <s v="Rémunération Consultants Honoraire ZOCLI Dieudonné"/>
        <s v="Rémunération Contrôleur Porto-novo FANOU"/>
        <s v="Fournitures et Consommables"/>
        <s v="Frais de mission Chauffeurs"/>
        <s v="Rémunération Consultants Honoraire Directeur projets Mr AMINE ALIANE"/>
        <s v="Equipement Bureau/Chantier"/>
        <s v="Rémunération Contrôleur Lokossa Augustin"/>
        <s v="Rémunération CVA DA MATHA"/>
        <s v="Rémunération Contrôleur Djougou Francite"/>
        <s v="Rémunération Contrôleur Abomey Kisito"/>
        <s v="Rémunération Chauffeur MAYODE"/>
        <s v="Rémunération Contrôleur Parakou Aubenas"/>
        <s v="Charges salariales"/>
        <s v="Rémunération Contrôleur Aplahoué Lionel"/>
        <s v="Rémunération Contrôleur Dassa-Zoumé Wilfrid"/>
        <s v="Rémunération Contrôleur Allada Hospice"/>
        <s v="Rémunération Contrôleur Pobé Dine Paraiso"/>
        <s v="Rémunération Contrôleur Kandi  Charbel"/>
        <s v="Rémunération Chauffeur DJIWA"/>
        <s v="Droits d'enregistrement des Contrats"/>
        <s v="SBEE Domicile Amine"/>
        <s v="Assurance diverses"/>
        <s v="Frais bancaires"/>
        <s v="Equipement informatique"/>
        <s v="Dotation carburant voiture AMINE"/>
        <s v="Dotation Internet"/>
        <s v="Entretien des véhicules"/>
        <s v="Frais de mission Directeur de Projet Mr AMINE"/>
        <s v="Frais de mission Chauffeur Directeur projet"/>
        <s v="Rémunération Contrôleur Natitingou Saturnin Flavien"/>
        <s v="Caution sur loyer"/>
        <s v="Location logement AMINE"/>
        <s v="Dotation carburant voiture Isidore"/>
        <s v="Prestation de services/consultant externes"/>
        <s v="Billets d'avion"/>
        <s v="SONEB Domicile Amine"/>
        <s v="Autres dotation en carburant"/>
        <s v="Frais d'installation"/>
        <s v="Autres rémunérations"/>
      </sharedItems>
    </cacheField>
    <cacheField name="MONTANTS" numFmtId="164">
      <sharedItems containsSemiMixedTypes="0" containsString="0" containsNumber="1" containsInteger="1" minValue="3" maxValue="2730125"/>
    </cacheField>
  </cacheFields>
  <extLst>
    <ext xmlns:x14="http://schemas.microsoft.com/office/spreadsheetml/2009/9/main" uri="{725AE2AE-9491-48be-B2B4-4EB974FC3084}">
      <x14:pivotCacheDefinition pivotCacheId="15114997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49">
  <r>
    <x v="0"/>
    <d v="2025-01-06T00:00:00"/>
    <s v="ACHC"/>
    <n v="638400"/>
    <s v="Frais de mission"/>
    <s v="S/v Frs mission du 08-09/01 Francit/voe"/>
    <x v="0"/>
    <n v="40000"/>
  </r>
  <r>
    <x v="0"/>
    <d v="2025-01-06T00:00:00"/>
    <s v="ACHC"/>
    <n v="638400"/>
    <s v="Frais de mission"/>
    <s v="S/VFRS MISSION DJIWA CONDUI ZOCLI A COT du 08 au 09/01/2025"/>
    <x v="0"/>
    <n v="25000"/>
  </r>
  <r>
    <x v="0"/>
    <d v="2025-01-06T00:00:00"/>
    <s v="ACHC"/>
    <n v="638400"/>
    <s v="Frais de mission"/>
    <s v="S/VMISSION ET T/PORT CHARBEL D 08-09/01"/>
    <x v="0"/>
    <n v="40000"/>
  </r>
  <r>
    <x v="0"/>
    <d v="2025-01-07T00:00:00"/>
    <s v="ACHCP"/>
    <n v="618102"/>
    <s v="Frais de péage et de parking"/>
    <s v="Péag parakou-savè pr véh de M.Dieudonné"/>
    <x v="1"/>
    <n v="1000"/>
  </r>
  <r>
    <x v="0"/>
    <d v="2025-01-08T00:00:00"/>
    <s v="ACHC"/>
    <n v="618100"/>
    <s v="Voyages et deplacement"/>
    <s v="Dplcemt Aubenas pr présentation voeu25"/>
    <x v="1"/>
    <n v="15000"/>
  </r>
  <r>
    <x v="0"/>
    <d v="2025-01-08T00:00:00"/>
    <s v="ACHC"/>
    <n v="618100"/>
    <s v="Voyages et deplacement"/>
    <s v="Dplcemt PARAISO pr présentation voeu25"/>
    <x v="1"/>
    <n v="7000"/>
  </r>
  <r>
    <x v="0"/>
    <d v="2025-01-08T00:00:00"/>
    <s v="ACHC"/>
    <n v="618100"/>
    <s v="Voyages et deplacement"/>
    <s v="Frs dplt KISITO pr présentatio voeu2025"/>
    <x v="1"/>
    <n v="7000"/>
  </r>
  <r>
    <x v="0"/>
    <d v="2025-01-08T00:00:00"/>
    <s v="ACHC"/>
    <n v="618100"/>
    <s v="Voyages et deplacement"/>
    <s v="Frs dplt Lionel pr présentatio voeu2025"/>
    <x v="1"/>
    <n v="7000"/>
  </r>
  <r>
    <x v="0"/>
    <d v="2025-01-08T00:00:00"/>
    <s v="ACHC"/>
    <n v="618100"/>
    <s v="Voyages et deplacement"/>
    <s v="Frs dplt Wilfrid pr présentati voeu2025"/>
    <x v="1"/>
    <n v="9000"/>
  </r>
  <r>
    <x v="0"/>
    <d v="2025-01-13T00:00:00"/>
    <s v="REM"/>
    <n v="632700"/>
    <s v="Rémunération des autres prestataires de service"/>
    <s v="REM ISIDORE  Janvier   2025"/>
    <x v="2"/>
    <n v="1378350"/>
  </r>
  <r>
    <x v="0"/>
    <d v="2025-01-13T00:00:00"/>
    <s v="REM"/>
    <n v="632700"/>
    <s v="Rémunération des autres prestataires de service"/>
    <s v="REM Prest° HIGHT (ZOCLI) Janvier 2025"/>
    <x v="3"/>
    <n v="1378350"/>
  </r>
  <r>
    <x v="0"/>
    <d v="2025-01-14T00:00:00"/>
    <s v="REM"/>
    <n v="632700"/>
    <s v="Rémunération des autres prestataires de service"/>
    <s v="REM prest° FANOU  Décembre 2024(16 au 3"/>
    <x v="4"/>
    <n v="175000"/>
  </r>
  <r>
    <x v="0"/>
    <d v="2025-01-14T00:00:00"/>
    <s v="REM"/>
    <n v="632700"/>
    <s v="Rémunération des autres prestataires de service"/>
    <s v="REM prest° FANOU  Janvier   2025"/>
    <x v="4"/>
    <n v="350000"/>
  </r>
  <r>
    <x v="0"/>
    <d v="2025-01-16T00:00:00"/>
    <s v="PREST-C"/>
    <n v="605700"/>
    <s v="Achat de prestations de services"/>
    <s v="Impr coleur pap A3 pr Isidor:Tbl d bord"/>
    <x v="5"/>
    <n v="3000"/>
  </r>
  <r>
    <x v="0"/>
    <d v="2025-01-16T00:00:00"/>
    <s v="ACHC"/>
    <n v="638400"/>
    <s v="Frais de mission"/>
    <s v="Miss à Eulog d cndui Isidor chanti CITE"/>
    <x v="6"/>
    <n v="45000"/>
  </r>
  <r>
    <x v="0"/>
    <d v="2025-01-16T00:00:00"/>
    <s v="ACHC"/>
    <n v="638400"/>
    <s v="Frais de mission"/>
    <s v="Miss M.Isidor pr visit ls chantier cité"/>
    <x v="0"/>
    <n v="90000"/>
  </r>
  <r>
    <x v="0"/>
    <d v="2025-01-16T00:00:00"/>
    <s v="REM"/>
    <n v="632700"/>
    <s v="Rémunération des autres prestataires de service"/>
    <s v="REM prest° ALIANE Janvier   2025"/>
    <x v="7"/>
    <n v="2680125"/>
  </r>
  <r>
    <x v="0"/>
    <d v="2025-01-17T00:00:00"/>
    <s v="ACHC"/>
    <n v="605800"/>
    <s v="Achats de travaux, matériaux et équipements"/>
    <s v="Fact WELDOM achat chaussure sécurité SATURNIN HOUNDEKON"/>
    <x v="8"/>
    <n v="18000"/>
  </r>
  <r>
    <x v="0"/>
    <d v="2025-01-18T00:00:00"/>
    <s v="ACHCP"/>
    <n v="618102"/>
    <s v="Frais de péage et de parking"/>
    <s v="Péag savè-parakou pr véh d M.DIEUDONNE"/>
    <x v="1"/>
    <n v="1000"/>
  </r>
  <r>
    <x v="0"/>
    <d v="2025-01-19T00:00:00"/>
    <s v="ACHCP"/>
    <n v="618102"/>
    <s v="Frais de péage et de parking"/>
    <s v="Péag parakou-N'DALIpr véh d M.DIEUDONNE"/>
    <x v="1"/>
    <n v="1000"/>
  </r>
  <r>
    <x v="0"/>
    <d v="2025-01-19T00:00:00"/>
    <s v="ACHCP"/>
    <n v="618102"/>
    <s v="Frais de péage et de parking"/>
    <s v="Péag pr véh d M.DIEUDONNE"/>
    <x v="1"/>
    <n v="1000"/>
  </r>
  <r>
    <x v="0"/>
    <d v="2025-01-20T00:00:00"/>
    <s v="REM"/>
    <n v="661100"/>
    <s v="Rémunération personnel permanent"/>
    <s v=" Salaire AUGUSTIN Janvier 2025"/>
    <x v="9"/>
    <n v="320747"/>
  </r>
  <r>
    <x v="0"/>
    <d v="2025-01-20T00:00:00"/>
    <s v="REM"/>
    <n v="661100"/>
    <s v="Rémunération personnel permanent"/>
    <s v=" Salaire DA MATHA Janvier 2025"/>
    <x v="10"/>
    <n v="127697"/>
  </r>
  <r>
    <x v="0"/>
    <d v="2025-01-20T00:00:00"/>
    <s v="REM"/>
    <n v="661100"/>
    <s v="Rémunération personnel permanent"/>
    <s v=" Salaire DANDJINOU Janvier 2025"/>
    <x v="11"/>
    <n v="320747"/>
  </r>
  <r>
    <x v="0"/>
    <d v="2025-01-20T00:00:00"/>
    <s v="REM"/>
    <n v="661100"/>
    <s v="Rémunération personnel permanent"/>
    <s v=" Salaire KISITO Janvier 2025"/>
    <x v="12"/>
    <n v="409336"/>
  </r>
  <r>
    <x v="0"/>
    <d v="2025-01-20T00:00:00"/>
    <s v="REM"/>
    <n v="661100"/>
    <s v="Rémunération personnel permanent"/>
    <s v=" Salaire MAYODE Janvier 2025"/>
    <x v="13"/>
    <n v="127697"/>
  </r>
  <r>
    <x v="0"/>
    <d v="2025-01-20T00:00:00"/>
    <s v="REM"/>
    <n v="637200"/>
    <s v="Personnel détaché ou prêté à l'entité"/>
    <s v="Allocations et primes AUBEN Janv2025"/>
    <x v="14"/>
    <n v="275000"/>
  </r>
  <r>
    <x v="0"/>
    <d v="2025-01-20T00:00:00"/>
    <s v="REM"/>
    <n v="664100"/>
    <s v="Charges sociales sur rémunération du personnel na"/>
    <s v="CNSS sur Salaire AUGUSTIN Janvier 2025"/>
    <x v="15"/>
    <n v="91325"/>
  </r>
  <r>
    <x v="0"/>
    <d v="2025-01-20T00:00:00"/>
    <s v="REM"/>
    <n v="664100"/>
    <s v="Charges sociales sur rémunération du personnel na"/>
    <s v="CNSS sur Salaire DA MATHA Janvier 2025"/>
    <x v="15"/>
    <n v="24773"/>
  </r>
  <r>
    <x v="0"/>
    <d v="2025-01-20T00:00:00"/>
    <s v="REM"/>
    <n v="663100"/>
    <s v="Indemnité de logement"/>
    <s v="Prime sur Salaire DANDJINOU Janvier 2025"/>
    <x v="11"/>
    <n v="50000"/>
  </r>
  <r>
    <x v="0"/>
    <d v="2025-01-20T00:00:00"/>
    <s v="REM"/>
    <n v="664100"/>
    <s v="Charges sociales sur rémunération du personnel na"/>
    <s v="CNSS sur Salaire DJIWA Janvier 2025"/>
    <x v="15"/>
    <n v="24773"/>
  </r>
  <r>
    <x v="0"/>
    <d v="2025-01-20T00:00:00"/>
    <s v="REM"/>
    <n v="664100"/>
    <s v="Charges sociales sur rémunération du personnel na"/>
    <s v="CNSS sur Salaire HOSPICE Janvier 2025"/>
    <x v="15"/>
    <n v="108511"/>
  </r>
  <r>
    <x v="0"/>
    <d v="2025-01-20T00:00:00"/>
    <s v="REM"/>
    <n v="664100"/>
    <s v="Charges sociales sur rémunération du personnel na"/>
    <s v="CNSS sur Salaire KISITO Janvier 2025"/>
    <x v="15"/>
    <n v="108511"/>
  </r>
  <r>
    <x v="0"/>
    <d v="2025-01-20T00:00:00"/>
    <s v="REM"/>
    <n v="664100"/>
    <s v="Charges sociales sur rémunération du personnel na"/>
    <s v="CNSS sur Salaire LIONEL Janvier 2025"/>
    <x v="15"/>
    <n v="161258"/>
  </r>
  <r>
    <x v="0"/>
    <d v="2025-01-20T00:00:00"/>
    <s v="REM"/>
    <n v="664100"/>
    <s v="Charges sociales sur rémunération du personnel na"/>
    <s v="CNSS sur Salaire MAYODE Janvier 2025"/>
    <x v="15"/>
    <n v="24773"/>
  </r>
  <r>
    <x v="0"/>
    <d v="2025-01-20T00:00:00"/>
    <s v="REM"/>
    <n v="664100"/>
    <s v="Charges sociales sur rémunération du personnel na"/>
    <s v="CNSS sur Salaire PARAISO Janvier 2025"/>
    <x v="15"/>
    <n v="91325"/>
  </r>
  <r>
    <x v="0"/>
    <d v="2025-01-20T00:00:00"/>
    <s v="REM"/>
    <n v="664100"/>
    <s v="Charges sociales sur rémunération du personnel na"/>
    <s v="CNSS sur Salaire TAKO Janvier 2025"/>
    <x v="15"/>
    <n v="91325"/>
  </r>
  <r>
    <x v="0"/>
    <d v="2025-01-20T00:00:00"/>
    <s v="REM"/>
    <n v="664100"/>
    <s v="Charges sociales sur rémunération du personnel na"/>
    <s v="CNSS sur Salaire WILFRID Janvier 2025"/>
    <x v="15"/>
    <n v="108511"/>
  </r>
  <r>
    <x v="0"/>
    <d v="2025-01-20T00:00:00"/>
    <s v="ACHC"/>
    <n v="618102"/>
    <s v="Frais de péage et de parking"/>
    <s v="Frais péage véhicule Mr Isidore"/>
    <x v="1"/>
    <n v="300"/>
  </r>
  <r>
    <x v="0"/>
    <d v="2025-01-20T00:00:00"/>
    <s v="ACHC"/>
    <n v="618102"/>
    <s v="Frais de péage et de parking"/>
    <s v="Frais péage véhicule Mr Isidore"/>
    <x v="1"/>
    <n v="300"/>
  </r>
  <r>
    <x v="0"/>
    <d v="2025-01-20T00:00:00"/>
    <s v="PREST-C"/>
    <n v="605700"/>
    <s v="Achat de prestations de services"/>
    <s v="Impr coleur:rappor mensuel CITE,dec24"/>
    <x v="5"/>
    <n v="43600"/>
  </r>
  <r>
    <x v="0"/>
    <d v="2025-01-20T00:00:00"/>
    <s v="REM"/>
    <n v="663100"/>
    <s v="Indemnité de logement"/>
    <s v="Prime chantier LIONEL Janvier 2025"/>
    <x v="16"/>
    <n v="50000"/>
  </r>
  <r>
    <x v="0"/>
    <d v="2025-01-20T00:00:00"/>
    <s v="REM"/>
    <n v="663800"/>
    <s v="Prime de chantier"/>
    <s v="Prime de chantie DANDJINOU Janvier 2025"/>
    <x v="11"/>
    <n v="100000"/>
  </r>
  <r>
    <x v="0"/>
    <d v="2025-01-20T00:00:00"/>
    <s v="REM"/>
    <n v="663800"/>
    <s v="Prime de chantier"/>
    <s v="Prime de chantier  WILFRID Janvier 2025"/>
    <x v="17"/>
    <n v="100000"/>
  </r>
  <r>
    <x v="0"/>
    <d v="2025-01-20T00:00:00"/>
    <s v="REM"/>
    <n v="663800"/>
    <s v="Prime de chantier"/>
    <s v="Prime de chantier AUGUSTIN Janvier 2025"/>
    <x v="9"/>
    <n v="100000"/>
  </r>
  <r>
    <x v="0"/>
    <d v="2025-01-20T00:00:00"/>
    <s v="REM"/>
    <n v="663800"/>
    <s v="Prime de chantier"/>
    <s v="Prime de chantier HOSPICE Janvier 2025"/>
    <x v="18"/>
    <n v="100000"/>
  </r>
  <r>
    <x v="0"/>
    <d v="2025-01-20T00:00:00"/>
    <s v="REM"/>
    <n v="663800"/>
    <s v="Prime de chantier"/>
    <s v="Prime de chantier KISITO Janvier 2025"/>
    <x v="12"/>
    <n v="100000"/>
  </r>
  <r>
    <x v="0"/>
    <d v="2025-01-20T00:00:00"/>
    <s v="REM"/>
    <n v="663800"/>
    <s v="Prime de chantier"/>
    <s v="Prime de chantier PARAISO Janvier 2025"/>
    <x v="19"/>
    <n v="100000"/>
  </r>
  <r>
    <x v="0"/>
    <d v="2025-01-20T00:00:00"/>
    <s v="REM"/>
    <n v="663800"/>
    <s v="Prime de chantier"/>
    <s v="Prime de chantier TAKO Janvier 2025"/>
    <x v="20"/>
    <n v="100000"/>
  </r>
  <r>
    <x v="0"/>
    <d v="2025-01-20T00:00:00"/>
    <s v="REM"/>
    <n v="663100"/>
    <s v="Indemnité de logement"/>
    <s v="Prime de logement AUGUSTIN Janvier 2025"/>
    <x v="9"/>
    <n v="50000"/>
  </r>
  <r>
    <x v="0"/>
    <d v="2025-01-20T00:00:00"/>
    <s v="REM"/>
    <n v="663100"/>
    <s v="Indemnité de logement"/>
    <s v="Prime de logement KISITO Janvier 2025"/>
    <x v="12"/>
    <n v="50000"/>
  </r>
  <r>
    <x v="0"/>
    <d v="2025-01-20T00:00:00"/>
    <s v="REM"/>
    <n v="663100"/>
    <s v="Indemnité de logement"/>
    <s v="Prime de logement TAKO Janvier 2025"/>
    <x v="20"/>
    <n v="50000"/>
  </r>
  <r>
    <x v="0"/>
    <d v="2025-01-20T00:00:00"/>
    <s v="REM"/>
    <n v="663100"/>
    <s v="Indemnité de logement"/>
    <s v="Prime logement PARAISO Janvier 2025"/>
    <x v="19"/>
    <n v="50000"/>
  </r>
  <r>
    <x v="0"/>
    <d v="2025-01-20T00:00:00"/>
    <s v="REM"/>
    <n v="663100"/>
    <s v="Indemnité de logement"/>
    <s v="Prime logement WILFRID Janvier 2025"/>
    <x v="17"/>
    <n v="50000"/>
  </r>
  <r>
    <x v="0"/>
    <d v="2025-01-20T00:00:00"/>
    <s v="REM"/>
    <n v="663100"/>
    <s v="Indemnité de logement"/>
    <s v="Primes de logement HOSPICE Janvier 2025"/>
    <x v="18"/>
    <n v="50000"/>
  </r>
  <r>
    <x v="0"/>
    <d v="2025-01-20T00:00:00"/>
    <s v="REM"/>
    <n v="661100"/>
    <s v="Rémunération personnel permanent"/>
    <s v="Salaire DJIWA Janvier 2025"/>
    <x v="21"/>
    <n v="127697"/>
  </r>
  <r>
    <x v="0"/>
    <d v="2025-01-20T00:00:00"/>
    <s v="REM"/>
    <n v="661100"/>
    <s v="Rémunération personnel permanent"/>
    <s v="Salaire HOSPICE Janvier 2025"/>
    <x v="18"/>
    <n v="409336"/>
  </r>
  <r>
    <x v="0"/>
    <d v="2025-01-20T00:00:00"/>
    <s v="REM"/>
    <n v="661100"/>
    <s v="Rémunération personnel permanent"/>
    <s v="Salaire LIONEL Janvier 2025"/>
    <x v="16"/>
    <n v="781224"/>
  </r>
  <r>
    <x v="0"/>
    <d v="2025-01-20T00:00:00"/>
    <s v="REM"/>
    <n v="661100"/>
    <s v="Rémunération personnel permanent"/>
    <s v="Salaire PARAISO Janvier 2025"/>
    <x v="19"/>
    <n v="320747"/>
  </r>
  <r>
    <x v="0"/>
    <d v="2025-01-20T00:00:00"/>
    <s v="REM"/>
    <n v="661100"/>
    <s v="Rémunération personnel permanent"/>
    <s v="Salaire TAKO Janvier 2025"/>
    <x v="20"/>
    <n v="320747"/>
  </r>
  <r>
    <x v="0"/>
    <d v="2025-01-20T00:00:00"/>
    <s v="REM"/>
    <n v="661100"/>
    <s v="Rémunération personnel permanent"/>
    <s v="Salaire WILFRID Janvier 2025"/>
    <x v="17"/>
    <n v="409336"/>
  </r>
  <r>
    <x v="0"/>
    <d v="2025-01-20T00:00:00"/>
    <s v="REM"/>
    <n v="664100"/>
    <s v="Charges sociales sur rémunération du personnel na"/>
    <s v="CNSS sur Salaire DANDJINOU Janvier 2025"/>
    <x v="15"/>
    <n v="91325"/>
  </r>
  <r>
    <x v="0"/>
    <d v="2025-01-20T00:00:00"/>
    <s v="REM"/>
    <n v="641300"/>
    <s v="Taxes sur appointements salaires"/>
    <s v="VPS sur Salaire DJIWA Janvier 2025"/>
    <x v="15"/>
    <n v="5108"/>
  </r>
  <r>
    <x v="0"/>
    <d v="2025-01-20T00:00:00"/>
    <s v="REM"/>
    <n v="641300"/>
    <s v="Taxes sur appointements salaires"/>
    <s v="VPS sur Salaire KISITO Janvier 2025"/>
    <x v="15"/>
    <n v="22373"/>
  </r>
  <r>
    <x v="0"/>
    <d v="2025-01-20T00:00:00"/>
    <s v="REM"/>
    <n v="641300"/>
    <s v="Taxes sur appointements salaires"/>
    <s v="VPS sur Salaire MAYODE Janvier 2025"/>
    <x v="15"/>
    <n v="5108"/>
  </r>
  <r>
    <x v="0"/>
    <d v="2025-01-20T00:00:00"/>
    <s v="REM"/>
    <n v="641300"/>
    <s v="Taxes sur appointements salaires"/>
    <s v="VPS sur Salaire TAKO Janvier 2025"/>
    <x v="15"/>
    <n v="18830"/>
  </r>
  <r>
    <x v="0"/>
    <d v="2025-01-20T00:00:00"/>
    <s v="REM"/>
    <n v="641300"/>
    <s v="Taxes sur appointements salaires"/>
    <s v="VPS sur Salaire WILFRID Janvier 2025"/>
    <x v="15"/>
    <n v="22373"/>
  </r>
  <r>
    <x v="0"/>
    <d v="2025-01-21T00:00:00"/>
    <s v="ACHC"/>
    <n v="605600"/>
    <s v="Achat de petit matériel et outillage"/>
    <s v="Ach jeu tapi caoutch dan veh M.ZOCLI"/>
    <x v="5"/>
    <n v="15000"/>
  </r>
  <r>
    <x v="0"/>
    <d v="2025-01-21T00:00:00"/>
    <s v="ACHC"/>
    <n v="605600"/>
    <s v="Achat de petit matériel et outillage"/>
    <s v="Ach jeu tapi caoutch-essui veh M.Isidor"/>
    <x v="5"/>
    <n v="23000"/>
  </r>
  <r>
    <x v="0"/>
    <d v="2025-01-21T00:00:00"/>
    <s v="ACHCP"/>
    <n v="618102"/>
    <s v="Frais de péage et de parking"/>
    <s v="Péag djougou-nati pr véh d M.DIEUDONNE"/>
    <x v="1"/>
    <n v="1000"/>
  </r>
  <r>
    <x v="0"/>
    <d v="2025-01-21T00:00:00"/>
    <s v="ACHCP"/>
    <n v="618102"/>
    <s v="Frais de péage et de parking"/>
    <s v="Péag nati-djougou pr véh d M.DIEUDONNE"/>
    <x v="1"/>
    <n v="1000"/>
  </r>
  <r>
    <x v="0"/>
    <d v="2025-01-22T00:00:00"/>
    <s v="ACHC"/>
    <n v="618102"/>
    <s v="Frais de péage et de parking"/>
    <s v="Péag savè-parakou pr véh d M.Isidore"/>
    <x v="1"/>
    <n v="1000"/>
  </r>
  <r>
    <x v="0"/>
    <d v="2025-01-23T00:00:00"/>
    <s v="IMPOT"/>
    <n v="646200"/>
    <s v="Droit de timbres"/>
    <s v="Droit de timbre contrat FANOU"/>
    <x v="22"/>
    <n v="14400"/>
  </r>
  <r>
    <x v="0"/>
    <d v="2025-01-23T00:00:00"/>
    <s v="IMPOT"/>
    <n v="646800"/>
    <s v="AUTRES DROITS D'ENREGISTREMENT"/>
    <s v="Droit d'enrégistremt contrat FANOU"/>
    <x v="22"/>
    <n v="2500"/>
  </r>
  <r>
    <x v="0"/>
    <d v="2025-01-23T00:00:00"/>
    <s v="ACHC"/>
    <n v="618102"/>
    <s v="Frais de péage et de parking"/>
    <s v="Péag n'dali-parakou pr véh d M.Isidore"/>
    <x v="1"/>
    <n v="1000"/>
  </r>
  <r>
    <x v="0"/>
    <d v="2025-01-23T00:00:00"/>
    <s v="ACHC"/>
    <n v="618102"/>
    <s v="Frais de péage et de parking"/>
    <s v="Péag parakou-n'dali pr véh d M.Isidore"/>
    <x v="1"/>
    <n v="1000"/>
  </r>
  <r>
    <x v="0"/>
    <d v="2025-01-24T00:00:00"/>
    <s v="ACHC"/>
    <n v="618102"/>
    <s v="Frais de péage et de parking"/>
    <s v="Péag djougou-nati pr véh d M.Isidore"/>
    <x v="1"/>
    <n v="1000"/>
  </r>
  <r>
    <x v="0"/>
    <d v="2025-01-24T00:00:00"/>
    <s v="ACHC"/>
    <n v="618102"/>
    <s v="Frais de péage et de parking"/>
    <s v="Péag nati-djougou pr véh d M.Isidore"/>
    <x v="1"/>
    <n v="1000"/>
  </r>
  <r>
    <x v="0"/>
    <d v="2025-01-27T00:00:00"/>
    <s v="ACHC"/>
    <n v="638400"/>
    <s v="Frais de mission"/>
    <s v="Frais de mission DJIWA conduire ZOCLI à Cotonou"/>
    <x v="6"/>
    <n v="15000"/>
  </r>
  <r>
    <x v="0"/>
    <d v="2025-01-27T00:00:00"/>
    <s v="ACHC"/>
    <n v="618102"/>
    <s v="Frais de péage et de parking"/>
    <s v="Péage véhicule Dieudonné Pkou-Save"/>
    <x v="1"/>
    <n v="1000"/>
  </r>
  <r>
    <x v="0"/>
    <d v="2025-01-28T00:00:00"/>
    <s v="ACHC"/>
    <n v="605200"/>
    <s v="SBEE"/>
    <s v="Fact SBEE décembre 2024 appart Amine"/>
    <x v="23"/>
    <n v="131961"/>
  </r>
  <r>
    <x v="0"/>
    <d v="2025-01-28T00:00:00"/>
    <s v="ACHC"/>
    <n v="618102"/>
    <s v="Frais de péage et de parking"/>
    <s v="Péage véhicule Dieudonné Porto-Novo Cot"/>
    <x v="1"/>
    <n v="300"/>
  </r>
  <r>
    <x v="0"/>
    <d v="2025-01-28T00:00:00"/>
    <s v="ACHC"/>
    <n v="618102"/>
    <s v="Frais de péage et de parking"/>
    <s v="Péage véhicule Dieudonné Porto-Novo- Cotonou"/>
    <x v="1"/>
    <n v="300"/>
  </r>
  <r>
    <x v="0"/>
    <d v="2025-01-29T00:00:00"/>
    <s v="ACHC"/>
    <n v="618102"/>
    <s v="Frais de péage et de parking"/>
    <s v="Frais péage véhicule ISIDORE"/>
    <x v="1"/>
    <n v="1000"/>
  </r>
  <r>
    <x v="0"/>
    <d v="2025-01-31T00:00:00"/>
    <s v="IMPOT"/>
    <n v="646300"/>
    <s v="Taxes sur les véhicules de société"/>
    <s v="Frais TVM véhicule Amine Janv25"/>
    <x v="24"/>
    <n v="200000"/>
  </r>
  <r>
    <x v="0"/>
    <d v="2025-01-31T00:00:00"/>
    <s v="IMPOT"/>
    <n v="646200"/>
    <s v="Droit de timbres"/>
    <s v="Frais TVM véhicule Isidore Janv25"/>
    <x v="24"/>
    <n v="200000"/>
  </r>
  <r>
    <x v="0"/>
    <d v="2025-01-31T00:00:00"/>
    <s v="IMPOT"/>
    <n v="646300"/>
    <s v="Taxes sur les véhicules de société"/>
    <s v="Frais TVM véhicule ZOCLI Janv25"/>
    <x v="24"/>
    <n v="200000"/>
  </r>
  <r>
    <x v="0"/>
    <d v="2025-01-31T00:00:00"/>
    <s v="BIIC"/>
    <n v="631600"/>
    <s v="Frais d'émissions d'emlprunt"/>
    <s v="Paiement commission sur caution 4829"/>
    <x v="25"/>
    <n v="603900"/>
  </r>
  <r>
    <x v="0"/>
    <d v="2025-01-31T00:00:00"/>
    <s v="BIIC"/>
    <n v="631600"/>
    <s v="Frais d'émissions d'emlprunt"/>
    <s v="Paiement commission sur caution 5175"/>
    <x v="25"/>
    <n v="432234"/>
  </r>
  <r>
    <x v="1"/>
    <d v="2025-02-12T00:00:00"/>
    <s v="ACHCP"/>
    <n v="605600"/>
    <s v="Achat de petit matériel et outillage"/>
    <s v="Ach câbl d'alimentation ordi d Aubenas"/>
    <x v="26"/>
    <n v="2500"/>
  </r>
  <r>
    <x v="1"/>
    <d v="2025-02-07T00:00:00"/>
    <s v="ACHC"/>
    <n v="605300"/>
    <s v="Fourniture non stockables-Autres énergies"/>
    <s v="Achat carburation véhicule Amine"/>
    <x v="27"/>
    <n v="24853"/>
  </r>
  <r>
    <x v="1"/>
    <d v="2025-02-03T00:00:00"/>
    <s v="ACHC"/>
    <n v="605800"/>
    <s v="Achats de travaux, matériaux et équipements"/>
    <s v="Achat chassures de sécurité pour Hospice"/>
    <x v="8"/>
    <n v="18000"/>
  </r>
  <r>
    <x v="1"/>
    <d v="2025-02-14T00:00:00"/>
    <s v="IMMO"/>
    <n v="244200"/>
    <s v="Matériel informatique"/>
    <s v="Achat ordinateur HP pavillon Mr AMINE"/>
    <x v="26"/>
    <n v="600000"/>
  </r>
  <r>
    <x v="1"/>
    <d v="2025-02-05T00:00:00"/>
    <s v="ACHCP"/>
    <n v="628800"/>
    <s v="Autres frais de telecommunication"/>
    <s v="Activation forfait internet Aubenas"/>
    <x v="28"/>
    <n v="14900"/>
  </r>
  <r>
    <x v="1"/>
    <d v="2025-02-05T00:00:00"/>
    <s v="ACHCP"/>
    <n v="628800"/>
    <s v="Autres frais de telecommunication"/>
    <s v="Activation forfait internet Augustin"/>
    <x v="28"/>
    <n v="14900"/>
  </r>
  <r>
    <x v="1"/>
    <d v="2025-02-05T00:00:00"/>
    <s v="ACHCP"/>
    <n v="628800"/>
    <s v="Autres frais de telecommunication"/>
    <s v="Activation forfait internet Charbel"/>
    <x v="28"/>
    <n v="15500"/>
  </r>
  <r>
    <x v="1"/>
    <d v="2025-02-05T00:00:00"/>
    <s v="ACHCP"/>
    <n v="628800"/>
    <s v="Autres frais de telecommunication"/>
    <s v="Activation forfait internet Dine"/>
    <x v="28"/>
    <n v="15500"/>
  </r>
  <r>
    <x v="1"/>
    <d v="2025-02-13T00:00:00"/>
    <s v="ACHCP"/>
    <n v="628800"/>
    <s v="Autres frais de telecommunication"/>
    <s v="Activation forfait internet FLAVIEN"/>
    <x v="28"/>
    <n v="15500"/>
  </r>
  <r>
    <x v="1"/>
    <d v="2025-02-13T00:00:00"/>
    <s v="ACHCP"/>
    <n v="628800"/>
    <s v="Autres frais de telecommunication"/>
    <s v="Activation forfait internet Francite"/>
    <x v="28"/>
    <n v="14900"/>
  </r>
  <r>
    <x v="1"/>
    <d v="2025-02-13T00:00:00"/>
    <s v="ACHCP"/>
    <n v="628800"/>
    <s v="Autres frais de telecommunication"/>
    <s v="Activation forfait internet Hospice"/>
    <x v="28"/>
    <n v="15500"/>
  </r>
  <r>
    <x v="1"/>
    <d v="2025-02-05T00:00:00"/>
    <s v="ACHCP"/>
    <n v="628800"/>
    <s v="Autres frais de telecommunication"/>
    <s v="Activation forfait internet Isidore"/>
    <x v="28"/>
    <n v="14900"/>
  </r>
  <r>
    <x v="1"/>
    <d v="2025-02-05T00:00:00"/>
    <s v="ACHCP"/>
    <n v="628800"/>
    <s v="Autres frais de telecommunication"/>
    <s v="Activation forfait internet Kisito"/>
    <x v="28"/>
    <n v="14900"/>
  </r>
  <r>
    <x v="1"/>
    <d v="2025-02-05T00:00:00"/>
    <s v="ACHCP"/>
    <n v="628800"/>
    <s v="Autres frais de telecommunication"/>
    <s v="Activation forfait internet pr Amine"/>
    <x v="28"/>
    <n v="15100"/>
  </r>
  <r>
    <x v="1"/>
    <d v="2025-02-05T00:00:00"/>
    <s v="ACHCP"/>
    <n v="628800"/>
    <s v="Autres frais de telecommunication"/>
    <s v="Activation forfait internet pr Lionel"/>
    <x v="28"/>
    <n v="14900"/>
  </r>
  <r>
    <x v="1"/>
    <d v="2025-02-05T00:00:00"/>
    <s v="ACHCP"/>
    <n v="628800"/>
    <s v="Autres frais de telecommunication"/>
    <s v="Activation forfait internet pr Wilfrid"/>
    <x v="28"/>
    <n v="15100"/>
  </r>
  <r>
    <x v="1"/>
    <d v="2025-02-20T00:00:00"/>
    <s v="REM"/>
    <n v="664100"/>
    <s v="Charges sociales sur rémunération du personnel na"/>
    <s v="CNSS sur Salaire AUGUSTIN Février 2025"/>
    <x v="15"/>
    <n v="91325"/>
  </r>
  <r>
    <x v="1"/>
    <d v="2025-02-20T00:00:00"/>
    <s v="REM"/>
    <n v="664100"/>
    <s v="Charges sociales sur rémunération du personnel na"/>
    <s v="CNSS sur Salaire DA-MATHA Février 2025"/>
    <x v="15"/>
    <n v="24773"/>
  </r>
  <r>
    <x v="1"/>
    <d v="2025-02-20T00:00:00"/>
    <s v="REM"/>
    <n v="664100"/>
    <s v="Charges sociales sur rémunération du personnel na"/>
    <s v="CNSS sur Salaire DJIWA Février 2025"/>
    <x v="15"/>
    <n v="12386"/>
  </r>
  <r>
    <x v="1"/>
    <d v="2025-02-20T00:00:00"/>
    <s v="REM"/>
    <n v="664100"/>
    <s v="Charges sociales sur rémunération du personnel na"/>
    <s v="CNSS sur Salaire HOSPICE Février 2025"/>
    <x v="15"/>
    <n v="108511"/>
  </r>
  <r>
    <x v="1"/>
    <d v="2025-02-20T00:00:00"/>
    <s v="REM"/>
    <n v="664100"/>
    <s v="Charges sociales sur rémunération du personnel na"/>
    <s v="CNSS sur Salaire KISITO Février 2025"/>
    <x v="15"/>
    <n v="108511"/>
  </r>
  <r>
    <x v="1"/>
    <d v="2025-02-20T00:00:00"/>
    <s v="REM"/>
    <n v="664100"/>
    <s v="Charges sociales sur rémunération du personnel na"/>
    <s v="CNSS sur Salaire LIONEL Février 2025"/>
    <x v="15"/>
    <n v="161258"/>
  </r>
  <r>
    <x v="1"/>
    <d v="2025-02-20T00:00:00"/>
    <s v="REM"/>
    <n v="664100"/>
    <s v="Charges sociales sur rémunération du personnel na"/>
    <s v="CNSS sur Salaire MAYODE Février 2025"/>
    <x v="15"/>
    <n v="24773"/>
  </r>
  <r>
    <x v="1"/>
    <d v="2025-02-20T00:00:00"/>
    <s v="REM"/>
    <n v="664100"/>
    <s v="Charges sociales sur rémunération du personnel na"/>
    <s v="CNSS sur Salaire PARAISO Février 2025"/>
    <x v="15"/>
    <n v="91325"/>
  </r>
  <r>
    <x v="1"/>
    <d v="2025-02-20T00:00:00"/>
    <s v="REM"/>
    <n v="664100"/>
    <s v="Charges sociales sur rémunération du personnel na"/>
    <s v="CNSS sur Salaire TAKO Février 2025"/>
    <x v="15"/>
    <n v="91325"/>
  </r>
  <r>
    <x v="1"/>
    <d v="2025-02-20T00:00:00"/>
    <s v="REM"/>
    <n v="664100"/>
    <s v="Charges sociales sur rémunération du personnel na"/>
    <s v="CNSS sur Salaire WILFRID Février 2025"/>
    <x v="15"/>
    <n v="108511"/>
  </r>
  <r>
    <x v="1"/>
    <d v="2025-02-11T00:00:00"/>
    <s v="PREST-C"/>
    <n v="624200"/>
    <s v="Entretiens et réparation des biens mobiliers"/>
    <s v="Collage pneu véhicule Amine"/>
    <x v="29"/>
    <n v="1000"/>
  </r>
  <r>
    <x v="1"/>
    <d v="2025-02-21T00:00:00"/>
    <s v="IMPOT"/>
    <n v="646800"/>
    <s v="AUTRES DROITS D'ENREGISTREMENT"/>
    <s v="Droit d'enregistremt contrat ETS FRANCS SERVICES"/>
    <x v="22"/>
    <n v="2500"/>
  </r>
  <r>
    <x v="1"/>
    <d v="2025-02-06T00:00:00"/>
    <s v="ACHC"/>
    <n v="618102"/>
    <s v="Frais de péage et de parking"/>
    <s v="Frais de péage véhicule Amine"/>
    <x v="1"/>
    <n v="1000"/>
  </r>
  <r>
    <x v="1"/>
    <d v="2025-02-07T00:00:00"/>
    <s v="ACHC"/>
    <n v="618102"/>
    <s v="Frais de péage et de parking"/>
    <s v="Frais de péage véhicule Amine"/>
    <x v="1"/>
    <n v="1000"/>
  </r>
  <r>
    <x v="1"/>
    <d v="2025-02-21T00:00:00"/>
    <s v="IMPOT"/>
    <n v="646200"/>
    <s v="Droit de timbres"/>
    <s v="Frais de timbre contrat FRANCS SERVICES"/>
    <x v="22"/>
    <n v="18000"/>
  </r>
  <r>
    <x v="1"/>
    <d v="2025-02-05T00:00:00"/>
    <s v="ACHC"/>
    <n v="638400"/>
    <s v="Frais de mission"/>
    <s v="Frais mission DA-MATHA conduir Isidore visite Cités du 05-08/02/2025"/>
    <x v="6"/>
    <n v="45000"/>
  </r>
  <r>
    <x v="1"/>
    <d v="2025-02-05T00:00:00"/>
    <s v="ACHC"/>
    <n v="638400"/>
    <s v="Frais de mission"/>
    <s v="Frais mission Isidore visite Cités du 05 au 08/02/2025"/>
    <x v="0"/>
    <n v="90000"/>
  </r>
  <r>
    <x v="1"/>
    <d v="2025-02-19T00:00:00"/>
    <s v="ACHC"/>
    <n v="618102"/>
    <s v="Frais de péage et de parking"/>
    <s v="Frais péage véhicule AMINE"/>
    <x v="1"/>
    <n v="400"/>
  </r>
  <r>
    <x v="1"/>
    <d v="2025-02-19T00:00:00"/>
    <s v="ACHC"/>
    <n v="618102"/>
    <s v="Frais de péage et de parking"/>
    <s v="Frais péage véhicule AMINE"/>
    <x v="1"/>
    <n v="400"/>
  </r>
  <r>
    <x v="1"/>
    <d v="2025-02-26T00:00:00"/>
    <s v="ACHC"/>
    <n v="618102"/>
    <s v="Frais de péage et de parking"/>
    <s v="Frais péage véhicule AMINE"/>
    <x v="1"/>
    <n v="300"/>
  </r>
  <r>
    <x v="1"/>
    <d v="2025-02-26T00:00:00"/>
    <s v="ACHC"/>
    <n v="618102"/>
    <s v="Frais de péage et de parking"/>
    <s v="Frais péage véhicule AMINE"/>
    <x v="1"/>
    <n v="300"/>
  </r>
  <r>
    <x v="1"/>
    <d v="2025-02-28T00:00:00"/>
    <s v="ACHCP"/>
    <n v="628800"/>
    <s v="Autres frais de telecommunication"/>
    <s v="Frs activation forfait internet Amine"/>
    <x v="28"/>
    <n v="15100"/>
  </r>
  <r>
    <x v="1"/>
    <d v="2025-02-28T00:00:00"/>
    <s v="ACHCP"/>
    <n v="628800"/>
    <s v="Autres frais de telecommunication"/>
    <s v="Frs activation forfait internet Aubenas"/>
    <x v="28"/>
    <n v="14900"/>
  </r>
  <r>
    <x v="1"/>
    <d v="2025-02-28T00:00:00"/>
    <s v="ACHCP"/>
    <n v="628800"/>
    <s v="Autres frais de telecommunication"/>
    <s v="Frs activation forfait internet Augusti"/>
    <x v="28"/>
    <n v="14900"/>
  </r>
  <r>
    <x v="1"/>
    <d v="2025-02-28T00:00:00"/>
    <s v="ACHCP"/>
    <n v="628800"/>
    <s v="Autres frais de telecommunication"/>
    <s v="Frs activation forfait internet Charbel"/>
    <x v="28"/>
    <n v="15500"/>
  </r>
  <r>
    <x v="1"/>
    <d v="2025-02-28T00:00:00"/>
    <s v="ACHCP"/>
    <n v="628800"/>
    <s v="Autres frais de telecommunication"/>
    <s v="Frs activation forfait internet Dine"/>
    <x v="28"/>
    <n v="15500"/>
  </r>
  <r>
    <x v="1"/>
    <d v="2025-02-28T00:00:00"/>
    <s v="ACHCP"/>
    <n v="628800"/>
    <s v="Autres frais de telecommunication"/>
    <s v="Frs activation forfait internet Flavien"/>
    <x v="28"/>
    <n v="15500"/>
  </r>
  <r>
    <x v="1"/>
    <d v="2025-02-28T00:00:00"/>
    <s v="ACHCP"/>
    <n v="628800"/>
    <s v="Autres frais de telecommunication"/>
    <s v="Frs activation forfait internet Francit"/>
    <x v="28"/>
    <n v="15500"/>
  </r>
  <r>
    <x v="1"/>
    <d v="2025-02-28T00:00:00"/>
    <s v="ACHCP"/>
    <n v="628800"/>
    <s v="Autres frais de telecommunication"/>
    <s v="Frs activation forfait internet Hospice"/>
    <x v="28"/>
    <n v="14900"/>
  </r>
  <r>
    <x v="1"/>
    <d v="2025-02-28T00:00:00"/>
    <s v="ACHCP"/>
    <n v="628800"/>
    <s v="Autres frais de telecommunication"/>
    <s v="Frs activation forfait internet Isidore"/>
    <x v="28"/>
    <n v="14900"/>
  </r>
  <r>
    <x v="1"/>
    <d v="2025-02-28T00:00:00"/>
    <s v="ACHCP"/>
    <n v="628800"/>
    <s v="Autres frais de telecommunication"/>
    <s v="Frs activation forfait internet Kisito"/>
    <x v="28"/>
    <n v="14900"/>
  </r>
  <r>
    <x v="1"/>
    <d v="2025-02-28T00:00:00"/>
    <s v="ACHCP"/>
    <n v="628800"/>
    <s v="Autres frais de telecommunication"/>
    <s v="Frs activation forfait internet Lionel"/>
    <x v="28"/>
    <n v="14900"/>
  </r>
  <r>
    <x v="1"/>
    <d v="2025-02-28T00:00:00"/>
    <s v="ACHCP"/>
    <n v="628800"/>
    <s v="Autres frais de telecommunication"/>
    <s v="Frs activation forfait internet Wilfrid"/>
    <x v="28"/>
    <n v="15100"/>
  </r>
  <r>
    <x v="1"/>
    <d v="2025-02-05T00:00:00"/>
    <s v="ACHC"/>
    <n v="618102"/>
    <s v="Frais de péage et de parking"/>
    <s v="Frs péage véhicul CD4018 d ISIDORE"/>
    <x v="1"/>
    <n v="1000"/>
  </r>
  <r>
    <x v="1"/>
    <d v="2025-02-07T00:00:00"/>
    <s v="ACHC"/>
    <n v="618102"/>
    <s v="Frais de péage et de parking"/>
    <s v="Frs péage véhicul CD4018 d ISIDORE"/>
    <x v="1"/>
    <n v="1000"/>
  </r>
  <r>
    <x v="1"/>
    <d v="2025-02-24T00:00:00"/>
    <s v="ACHC"/>
    <n v="618102"/>
    <s v="Frais de péage et de parking"/>
    <s v="Frs péage véhicul CD4018 d ISIDORE"/>
    <x v="1"/>
    <n v="300"/>
  </r>
  <r>
    <x v="1"/>
    <d v="2025-02-24T00:00:00"/>
    <s v="ACHC"/>
    <n v="618102"/>
    <s v="Frais de péage et de parking"/>
    <s v="Frs péage véhicul CD4018 d ISIDORE"/>
    <x v="1"/>
    <n v="300"/>
  </r>
  <r>
    <x v="1"/>
    <d v="2025-02-25T00:00:00"/>
    <s v="ACHC"/>
    <n v="618102"/>
    <s v="Frais de péage et de parking"/>
    <s v="Frs péage véhicul CD4018 d ISIDORE"/>
    <x v="1"/>
    <n v="1000"/>
  </r>
  <r>
    <x v="1"/>
    <d v="2025-02-26T00:00:00"/>
    <s v="ACHC"/>
    <n v="618102"/>
    <s v="Frais de péage et de parking"/>
    <s v="Frs péage véhicul CD4018 d ISIDORE"/>
    <x v="1"/>
    <n v="1000"/>
  </r>
  <r>
    <x v="1"/>
    <d v="2025-02-27T00:00:00"/>
    <s v="ACHC"/>
    <n v="618102"/>
    <s v="Frais de péage et de parking"/>
    <s v="Frs péage véhicul CD4018 d ISIDORE"/>
    <x v="1"/>
    <n v="1000"/>
  </r>
  <r>
    <x v="1"/>
    <d v="2025-02-14T00:00:00"/>
    <s v="PREST-C"/>
    <n v="605700"/>
    <s v="Achat de prestations de services"/>
    <s v="Impressio couleur rapport mensuel Janv2025 Cités Administratives"/>
    <x v="5"/>
    <n v="40800"/>
  </r>
  <r>
    <x v="1"/>
    <d v="2025-02-20T00:00:00"/>
    <s v="REM"/>
    <n v="664100"/>
    <s v="Charges sociales sur rémunération du personnel na"/>
    <s v="ITS sur Salaire DANDJINOU Février 2025"/>
    <x v="15"/>
    <n v="91325"/>
  </r>
  <r>
    <x v="1"/>
    <d v="2025-02-05T00:00:00"/>
    <s v="ACHC"/>
    <n v="638400"/>
    <s v="Frais de mission"/>
    <s v="Mission Amine visite CItés Admini 06 au 08/02/2025"/>
    <x v="30"/>
    <n v="60000"/>
  </r>
  <r>
    <x v="1"/>
    <d v="2025-02-18T00:00:00"/>
    <s v="ACHC"/>
    <n v="638400"/>
    <s v="Frais de mission"/>
    <s v="Mission DA-MATHA conduire ISIDORE sur les Cités Admin du 26-02 au 01-03/2025"/>
    <x v="6"/>
    <n v="45000"/>
  </r>
  <r>
    <x v="1"/>
    <d v="2025-02-18T00:00:00"/>
    <s v="ACHC"/>
    <n v="638400"/>
    <s v="Frais de mission"/>
    <s v="Mission ISIDORE pour visite des Cités Administ du 26/02 au 01/03/25"/>
    <x v="0"/>
    <n v="90000"/>
  </r>
  <r>
    <x v="1"/>
    <d v="2025-02-05T00:00:00"/>
    <s v="ACHC"/>
    <n v="638400"/>
    <s v="Frais de mission"/>
    <s v="Mission MAYODE conduire Amine visite CItés 06-08/02/25"/>
    <x v="31"/>
    <n v="30000"/>
  </r>
  <r>
    <x v="1"/>
    <d v="2025-02-20T00:00:00"/>
    <s v="REM"/>
    <n v="663800"/>
    <s v="Prime de chantier"/>
    <s v="Prime de chantier AUGUSTIN Février 2025"/>
    <x v="9"/>
    <n v="100000"/>
  </r>
  <r>
    <x v="1"/>
    <d v="2025-02-20T00:00:00"/>
    <s v="REM"/>
    <n v="663800"/>
    <s v="Prime de chantier"/>
    <s v="Prime de chantier HOSPICE Février 2025"/>
    <x v="18"/>
    <n v="100000"/>
  </r>
  <r>
    <x v="1"/>
    <d v="2025-02-20T00:00:00"/>
    <s v="REM"/>
    <n v="663800"/>
    <s v="Prime de chantier"/>
    <s v="Prime de chantier KISITO Février 2025"/>
    <x v="12"/>
    <n v="100000"/>
  </r>
  <r>
    <x v="1"/>
    <d v="2025-02-20T00:00:00"/>
    <s v="REM"/>
    <n v="663800"/>
    <s v="Prime de chantier"/>
    <s v="Prime de chantier PARAISO Février 2025"/>
    <x v="19"/>
    <n v="100000"/>
  </r>
  <r>
    <x v="1"/>
    <d v="2025-02-20T00:00:00"/>
    <s v="REM"/>
    <n v="663800"/>
    <s v="Prime de chantier"/>
    <s v="Prime de chantier TAKO Février 2025"/>
    <x v="20"/>
    <n v="100000"/>
  </r>
  <r>
    <x v="1"/>
    <d v="2025-02-20T00:00:00"/>
    <s v="REM"/>
    <n v="663800"/>
    <s v="Prime de chantier"/>
    <s v="Prime de chantier WILFRID Février 2025"/>
    <x v="17"/>
    <n v="100000"/>
  </r>
  <r>
    <x v="1"/>
    <d v="2025-02-20T00:00:00"/>
    <s v="REM"/>
    <n v="663800"/>
    <s v="Prime de chantier"/>
    <s v="Prime de chantierDANDJINOU Février 2025"/>
    <x v="11"/>
    <n v="100000"/>
  </r>
  <r>
    <x v="1"/>
    <d v="2025-02-20T00:00:00"/>
    <s v="REM"/>
    <n v="663100"/>
    <s v="Indemnité de logement"/>
    <s v="Prime logement  AUGUSTIN Février 2025"/>
    <x v="9"/>
    <n v="50000"/>
  </r>
  <r>
    <x v="1"/>
    <d v="2025-02-20T00:00:00"/>
    <s v="REM"/>
    <n v="663100"/>
    <s v="Indemnité de logement"/>
    <s v="Prime logement  WILFRID Février 2025"/>
    <x v="17"/>
    <n v="50000"/>
  </r>
  <r>
    <x v="1"/>
    <d v="2025-02-20T00:00:00"/>
    <s v="REM"/>
    <n v="663100"/>
    <s v="Indemnité de logement"/>
    <s v="Prime logement DANDJINOU Février 2025"/>
    <x v="11"/>
    <n v="50000"/>
  </r>
  <r>
    <x v="1"/>
    <d v="2025-02-20T00:00:00"/>
    <s v="REM"/>
    <n v="663100"/>
    <s v="Indemnité de logement"/>
    <s v="Prime logement HOSPICE Février 2025"/>
    <x v="18"/>
    <n v="50000"/>
  </r>
  <r>
    <x v="1"/>
    <d v="2025-02-20T00:00:00"/>
    <s v="REM"/>
    <n v="663100"/>
    <s v="Indemnité de logement"/>
    <s v="Prime logement KISITO Février 2025"/>
    <x v="12"/>
    <n v="50000"/>
  </r>
  <r>
    <x v="1"/>
    <d v="2025-02-20T00:00:00"/>
    <s v="REM"/>
    <n v="663100"/>
    <s v="Indemnité de logement"/>
    <s v="Prime logement LIONEL Février 2025"/>
    <x v="16"/>
    <n v="50000"/>
  </r>
  <r>
    <x v="1"/>
    <d v="2025-02-20T00:00:00"/>
    <s v="REM"/>
    <n v="663100"/>
    <s v="Indemnité de logement"/>
    <s v="Prime logement PARAISO Février 2025"/>
    <x v="19"/>
    <n v="50000"/>
  </r>
  <r>
    <x v="1"/>
    <d v="2025-02-20T00:00:00"/>
    <s v="REM"/>
    <n v="663100"/>
    <s v="Indemnité de logement"/>
    <s v="Prime logement TAKO Février 2025"/>
    <x v="20"/>
    <n v="50000"/>
  </r>
  <r>
    <x v="1"/>
    <d v="2025-02-20T00:00:00"/>
    <s v="REM"/>
    <n v="637200"/>
    <s v="Personnel détaché ou prêté à l'entité"/>
    <s v="Primes et Allocation AUBENAS Fév2025"/>
    <x v="14"/>
    <n v="275000"/>
  </r>
  <r>
    <x v="1"/>
    <d v="2025-02-14T00:00:00"/>
    <s v="REM"/>
    <n v="632700"/>
    <s v="Rémunération des autres prestataires de service"/>
    <s v="REM ALIANE Février 2025"/>
    <x v="7"/>
    <n v="2680125"/>
  </r>
  <r>
    <x v="1"/>
    <d v="2025-02-12T00:00:00"/>
    <s v="REM"/>
    <n v="632700"/>
    <s v="Rémunération des autres prestataires de service"/>
    <s v="REM FANOU FESTUS Février 2025"/>
    <x v="4"/>
    <n v="350000"/>
  </r>
  <r>
    <x v="1"/>
    <d v="2025-02-12T00:00:00"/>
    <s v="REM"/>
    <n v="632700"/>
    <s v="Rémunération des autres prestataires de service"/>
    <s v="REM HOUNDEKON Février 2025"/>
    <x v="32"/>
    <n v="350000"/>
  </r>
  <r>
    <x v="1"/>
    <d v="2025-02-12T00:00:00"/>
    <s v="REM"/>
    <n v="632700"/>
    <s v="Rémunération des autres prestataires de service"/>
    <s v="REM HOUNDEKON MI-Janvier 2025"/>
    <x v="32"/>
    <n v="175000"/>
  </r>
  <r>
    <x v="1"/>
    <d v="2025-02-03T00:00:00"/>
    <s v="REM"/>
    <n v="632700"/>
    <s v="Rémunération des autres prestataires de service"/>
    <s v="REM ISIDORE Février 2025"/>
    <x v="2"/>
    <n v="1378350"/>
  </r>
  <r>
    <x v="1"/>
    <d v="2025-02-12T00:00:00"/>
    <s v="CAI"/>
    <n v="658800"/>
    <s v="Autres charges diverses"/>
    <s v="Rglt facture SBEE décembr2024 Amine"/>
    <x v="23"/>
    <n v="4"/>
  </r>
  <r>
    <x v="1"/>
    <d v="2025-02-20T00:00:00"/>
    <s v="REM"/>
    <n v="661100"/>
    <s v="Rémunération personnel permanent"/>
    <s v="Salaire AUGUSTIN Février 2025"/>
    <x v="9"/>
    <n v="320747"/>
  </r>
  <r>
    <x v="1"/>
    <d v="2025-02-20T00:00:00"/>
    <s v="REM"/>
    <n v="661100"/>
    <s v="Rémunération personnel permanent"/>
    <s v="Salaire DA-MATHA Février 2025"/>
    <x v="10"/>
    <n v="127697"/>
  </r>
  <r>
    <x v="1"/>
    <d v="2025-02-20T00:00:00"/>
    <s v="REM"/>
    <n v="661100"/>
    <s v="Rémunération personnel permanent"/>
    <s v="Salaire DANDJINOU Février 2025"/>
    <x v="11"/>
    <n v="320747"/>
  </r>
  <r>
    <x v="1"/>
    <d v="2025-02-20T00:00:00"/>
    <s v="REM"/>
    <n v="661100"/>
    <s v="Rémunération personnel permanent"/>
    <s v="Salaire DJIWA Février 2025"/>
    <x v="21"/>
    <n v="63849"/>
  </r>
  <r>
    <x v="1"/>
    <d v="2025-02-20T00:00:00"/>
    <s v="REM"/>
    <n v="661100"/>
    <s v="Rémunération personnel permanent"/>
    <s v="Salaire HOSPICE Février 2025"/>
    <x v="18"/>
    <n v="409336"/>
  </r>
  <r>
    <x v="1"/>
    <d v="2025-02-20T00:00:00"/>
    <s v="REM"/>
    <n v="661100"/>
    <s v="Rémunération personnel permanent"/>
    <s v="Salaire KISITO Février 2025"/>
    <x v="12"/>
    <n v="409336"/>
  </r>
  <r>
    <x v="1"/>
    <d v="2025-02-20T00:00:00"/>
    <s v="REM"/>
    <n v="661100"/>
    <s v="Rémunération personnel permanent"/>
    <s v="Salaire LIONEL Février 2025"/>
    <x v="16"/>
    <n v="781224"/>
  </r>
  <r>
    <x v="1"/>
    <d v="2025-02-20T00:00:00"/>
    <s v="REM"/>
    <n v="661100"/>
    <s v="Rémunération personnel permanent"/>
    <s v="Salaire MAYODE Février 2025"/>
    <x v="13"/>
    <n v="127697"/>
  </r>
  <r>
    <x v="1"/>
    <d v="2025-02-20T00:00:00"/>
    <s v="REM"/>
    <n v="661100"/>
    <s v="Rémunération personnel permanent"/>
    <s v="Salaire PARAISO Février 2025"/>
    <x v="19"/>
    <n v="320747"/>
  </r>
  <r>
    <x v="1"/>
    <d v="2025-02-20T00:00:00"/>
    <s v="REM"/>
    <n v="661100"/>
    <s v="Rémunération personnel permanent"/>
    <s v="Salaire TAKO Février 2025"/>
    <x v="20"/>
    <n v="320747"/>
  </r>
  <r>
    <x v="1"/>
    <d v="2025-02-20T00:00:00"/>
    <s v="REM"/>
    <n v="661100"/>
    <s v="Rémunération personnel permanent"/>
    <s v="Salaire WILFRID Février 2025"/>
    <x v="17"/>
    <n v="409336"/>
  </r>
  <r>
    <x v="1"/>
    <d v="2025-02-20T00:00:00"/>
    <s v="REM"/>
    <n v="641300"/>
    <s v="Taxes sur appointements salaires"/>
    <s v="VPS sur Salaire DJIWA Février 2025"/>
    <x v="15"/>
    <n v="2554"/>
  </r>
  <r>
    <x v="1"/>
    <d v="2025-02-20T00:00:00"/>
    <s v="REM"/>
    <n v="641300"/>
    <s v="Taxes sur appointements salaires"/>
    <s v="VPS sur Salaire KISITO Février 2025"/>
    <x v="15"/>
    <n v="22373"/>
  </r>
  <r>
    <x v="1"/>
    <d v="2025-02-20T00:00:00"/>
    <s v="REM"/>
    <n v="641300"/>
    <s v="Taxes sur appointements salaires"/>
    <s v="VPS sur Salaire MAYODE Février 2025"/>
    <x v="15"/>
    <n v="5108"/>
  </r>
  <r>
    <x v="1"/>
    <d v="2025-02-20T00:00:00"/>
    <s v="REM"/>
    <n v="641300"/>
    <s v="Taxes sur appointements salaires"/>
    <s v="VPS sur Salaire PARAISO Février 2025"/>
    <x v="15"/>
    <n v="18830"/>
  </r>
  <r>
    <x v="1"/>
    <d v="2025-02-20T00:00:00"/>
    <s v="REM"/>
    <n v="641300"/>
    <s v="Taxes sur appointements salaires"/>
    <s v="VPS sur Salaire WILFRID Février 2025"/>
    <x v="15"/>
    <n v="22373"/>
  </r>
  <r>
    <x v="2"/>
    <d v="2025-03-05T00:00:00"/>
    <s v="ACHC"/>
    <n v="605300"/>
    <s v="Fourniture non stockables-Autres énergies"/>
    <s v="Ach essenc dan le véhicul M. AMINE"/>
    <x v="27"/>
    <n v="20000"/>
  </r>
  <r>
    <x v="2"/>
    <d v="2025-03-27T00:00:00"/>
    <s v="ACHCP"/>
    <n v="628800"/>
    <s v="Autres frais de telecommunication"/>
    <s v="Activation forfaint internet AMINE"/>
    <x v="28"/>
    <n v="15100"/>
  </r>
  <r>
    <x v="2"/>
    <d v="2025-03-27T00:00:00"/>
    <s v="ACHCP"/>
    <n v="628800"/>
    <s v="Autres frais de telecommunication"/>
    <s v="Activation forfaint internet AUGUSTIN"/>
    <x v="28"/>
    <n v="15500"/>
  </r>
  <r>
    <x v="2"/>
    <d v="2025-03-27T00:00:00"/>
    <s v="ACHCP"/>
    <n v="628800"/>
    <s v="Autres frais de telecommunication"/>
    <s v="Activation forfaint internet CHARBEL"/>
    <x v="28"/>
    <n v="15500"/>
  </r>
  <r>
    <x v="2"/>
    <d v="2025-03-27T00:00:00"/>
    <s v="ACHCP"/>
    <n v="628800"/>
    <s v="Autres frais de telecommunication"/>
    <s v="Activation forfaint internet DINE"/>
    <x v="28"/>
    <n v="14900"/>
  </r>
  <r>
    <x v="2"/>
    <d v="2025-03-27T00:00:00"/>
    <s v="ACHCP"/>
    <n v="628800"/>
    <s v="Autres frais de telecommunication"/>
    <s v="Activation forfaint internet FESTUS"/>
    <x v="28"/>
    <n v="15100"/>
  </r>
  <r>
    <x v="2"/>
    <d v="2025-03-27T00:00:00"/>
    <s v="ACHCP"/>
    <n v="628800"/>
    <s v="Autres frais de telecommunication"/>
    <s v="Activation forfaint internet FLAVIEN"/>
    <x v="28"/>
    <n v="15500"/>
  </r>
  <r>
    <x v="2"/>
    <d v="2025-03-27T00:00:00"/>
    <s v="ACHCP"/>
    <n v="628800"/>
    <s v="Autres frais de telecommunication"/>
    <s v="Activation forfaint internet FRANCITE"/>
    <x v="28"/>
    <n v="15500"/>
  </r>
  <r>
    <x v="2"/>
    <d v="2025-03-27T00:00:00"/>
    <s v="ACHCP"/>
    <n v="628800"/>
    <s v="Autres frais de telecommunication"/>
    <s v="Activation forfaint internet HOSPICE"/>
    <x v="28"/>
    <n v="14900"/>
  </r>
  <r>
    <x v="2"/>
    <d v="2025-03-27T00:00:00"/>
    <s v="ACHCP"/>
    <n v="628800"/>
    <s v="Autres frais de telecommunication"/>
    <s v="Activation forfaint internet ISIDORE"/>
    <x v="28"/>
    <n v="14900"/>
  </r>
  <r>
    <x v="2"/>
    <d v="2025-03-27T00:00:00"/>
    <s v="ACHCP"/>
    <n v="628800"/>
    <s v="Autres frais de telecommunication"/>
    <s v="Activation forfaint internet KISITO"/>
    <x v="28"/>
    <n v="14900"/>
  </r>
  <r>
    <x v="2"/>
    <d v="2025-03-27T00:00:00"/>
    <s v="ACHCP"/>
    <n v="628800"/>
    <s v="Autres frais de telecommunication"/>
    <s v="Activation forfaint internet LIONEL"/>
    <x v="28"/>
    <n v="14900"/>
  </r>
  <r>
    <x v="2"/>
    <d v="2025-03-27T00:00:00"/>
    <s v="ACHCP"/>
    <n v="628800"/>
    <s v="Autres frais de telecommunication"/>
    <s v="Activation forfaint internet WILFRID"/>
    <x v="28"/>
    <n v="15100"/>
  </r>
  <r>
    <x v="2"/>
    <d v="2025-03-04T00:00:00"/>
    <s v="PREST-C"/>
    <n v="624200"/>
    <s v="Entretiens et réparation des biens mobiliers"/>
    <s v="Changemen d plaquette frein arrièr pr C"/>
    <x v="29"/>
    <n v="38000"/>
  </r>
  <r>
    <x v="2"/>
    <d v="2025-03-20T00:00:00"/>
    <s v="REM"/>
    <n v="664100"/>
    <s v="Charges sociales sur rémunération du personnel na"/>
    <s v="CNSS sur salaire AKPO mars 2025"/>
    <x v="15"/>
    <n v="108511"/>
  </r>
  <r>
    <x v="2"/>
    <d v="2025-03-20T00:00:00"/>
    <s v="REM"/>
    <n v="664100"/>
    <s v="Charges sociales sur rémunération du personnel na"/>
    <s v="CNSS sur salaire AUGUSTIN mars 2025"/>
    <x v="15"/>
    <n v="91325"/>
  </r>
  <r>
    <x v="2"/>
    <d v="2025-03-20T00:00:00"/>
    <s v="REM"/>
    <n v="664100"/>
    <s v="Charges sociales sur rémunération du personnel na"/>
    <s v="CNSS sur salaire DA MATHA mars 2025"/>
    <x v="15"/>
    <n v="24773"/>
  </r>
  <r>
    <x v="2"/>
    <d v="2025-03-20T00:00:00"/>
    <s v="REM"/>
    <n v="664100"/>
    <s v="Charges sociales sur rémunération du personnel na"/>
    <s v="CNSS sur salaire DANDJINOU mars 2025"/>
    <x v="15"/>
    <n v="91325"/>
  </r>
  <r>
    <x v="2"/>
    <d v="2025-03-20T00:00:00"/>
    <s v="REM"/>
    <n v="664100"/>
    <s v="Charges sociales sur rémunération du personnel na"/>
    <s v="CNSS sur salaire KISITO mars 2025"/>
    <x v="15"/>
    <n v="108511"/>
  </r>
  <r>
    <x v="2"/>
    <d v="2025-03-20T00:00:00"/>
    <s v="REM"/>
    <n v="664100"/>
    <s v="Charges sociales sur rémunération du personnel na"/>
    <s v="CNSS sur salaire LIONEL mars 2025"/>
    <x v="15"/>
    <n v="161258"/>
  </r>
  <r>
    <x v="2"/>
    <d v="2025-03-20T00:00:00"/>
    <s v="REM"/>
    <n v="664100"/>
    <s v="Charges sociales sur rémunération du personnel na"/>
    <s v="CNSS sur salaire MAYODE mars 2025"/>
    <x v="15"/>
    <n v="24773"/>
  </r>
  <r>
    <x v="2"/>
    <d v="2025-03-20T00:00:00"/>
    <s v="REM"/>
    <n v="664100"/>
    <s v="Charges sociales sur rémunération du personnel na"/>
    <s v="CNSS sur salaire PARAISO mars 2025"/>
    <x v="15"/>
    <n v="91325"/>
  </r>
  <r>
    <x v="2"/>
    <d v="2025-03-20T00:00:00"/>
    <s v="REM"/>
    <n v="664100"/>
    <s v="Charges sociales sur rémunération du personnel na"/>
    <s v="CNSS sur salaire TAKO mars 2025"/>
    <x v="15"/>
    <n v="91325"/>
  </r>
  <r>
    <x v="2"/>
    <d v="2025-03-20T00:00:00"/>
    <s v="REM"/>
    <n v="664100"/>
    <s v="Charges sociales sur rémunération du personnel na"/>
    <s v="CNSS sur salaire WILFRID mars 2025"/>
    <x v="15"/>
    <n v="108511"/>
  </r>
  <r>
    <x v="2"/>
    <d v="2025-03-11T00:00:00"/>
    <s v="ACHC"/>
    <n v="638400"/>
    <s v="Frais de mission"/>
    <s v="Complmen frs mission d DA-MATHA pr condur M.Isidore sr CITES du26/02 au03/03/25"/>
    <x v="6"/>
    <n v="30000"/>
  </r>
  <r>
    <x v="2"/>
    <d v="2025-03-11T00:00:00"/>
    <s v="ACHC"/>
    <n v="638400"/>
    <s v="Frais de mission"/>
    <s v="Complmen frs mission sur CITES pr Isidore du26/02 au 03/03/25du OM022"/>
    <x v="0"/>
    <n v="60000"/>
  </r>
  <r>
    <x v="2"/>
    <d v="2025-03-14T00:00:00"/>
    <s v="ACHC"/>
    <n v="618100"/>
    <s v="Voyages et deplacement"/>
    <s v="Dplcmen AKPO pr visit médical AVICENNE"/>
    <x v="1"/>
    <n v="4000"/>
  </r>
  <r>
    <x v="2"/>
    <d v="2025-03-13T00:00:00"/>
    <s v="ACHC"/>
    <n v="618100"/>
    <s v="Voyages et deplacement"/>
    <s v="Dplcmen Augustin pr visit médical AVICENNE"/>
    <x v="1"/>
    <n v="5000"/>
  </r>
  <r>
    <x v="2"/>
    <d v="2025-03-13T00:00:00"/>
    <s v="ACHC"/>
    <n v="618100"/>
    <s v="Voyages et deplacement"/>
    <s v="Dplcmen DANVI pr visit médical AVICENNE"/>
    <x v="1"/>
    <n v="9000"/>
  </r>
  <r>
    <x v="2"/>
    <d v="2025-03-13T00:00:00"/>
    <s v="ACHC"/>
    <n v="618100"/>
    <s v="Voyages et deplacement"/>
    <s v="Dplcmen Kisitopr visit médical AVICENNE"/>
    <x v="1"/>
    <n v="7000"/>
  </r>
  <r>
    <x v="2"/>
    <d v="2025-03-13T00:00:00"/>
    <s v="ACHC"/>
    <n v="618100"/>
    <s v="Voyages et deplacement"/>
    <s v="Dplcmen Lionelpr visit médical AVICENNE"/>
    <x v="1"/>
    <n v="7000"/>
  </r>
  <r>
    <x v="2"/>
    <d v="2025-03-03T00:00:00"/>
    <s v="PREST-B"/>
    <n v="624200"/>
    <s v="Entretiens et réparation des biens mobiliers"/>
    <s v="Fact CFAO entretien véh Isidore CD4018"/>
    <x v="29"/>
    <n v="175417"/>
  </r>
  <r>
    <x v="2"/>
    <d v="2025-03-11T00:00:00"/>
    <s v="ACHC"/>
    <n v="605200"/>
    <s v="SBEE"/>
    <s v="Fact SBEE appartemen AMINE: janv25"/>
    <x v="23"/>
    <n v="109997"/>
  </r>
  <r>
    <x v="2"/>
    <d v="2025-03-14T00:00:00"/>
    <s v="ACHC"/>
    <n v="638400"/>
    <s v="Frais de mission"/>
    <s v="Frs d mission d DA-MATHA pr condur Isidore du13 au 19/03/25 sur les CITES"/>
    <x v="6"/>
    <n v="90000"/>
  </r>
  <r>
    <x v="2"/>
    <d v="2025-03-21T00:00:00"/>
    <s v="ACHC"/>
    <n v="638400"/>
    <s v="Frais de mission"/>
    <s v="Frs mission à DA-MATHA sur CITES du 26-29/03/25 pr conduir Isidore"/>
    <x v="6"/>
    <n v="45000"/>
  </r>
  <r>
    <x v="2"/>
    <d v="2025-03-21T00:00:00"/>
    <s v="ACHC"/>
    <n v="638400"/>
    <s v="Frais de mission"/>
    <s v="Frs mission CM Isidore sur CITES du 26-29/03/25"/>
    <x v="0"/>
    <n v="90000"/>
  </r>
  <r>
    <x v="2"/>
    <d v="2025-03-14T00:00:00"/>
    <s v="PREST-C"/>
    <n v="605700"/>
    <s v="Achat de prestations de services"/>
    <s v="Impress°couleur sur forma A3 pr la visit du ministr sur CITES"/>
    <x v="5"/>
    <n v="1000"/>
  </r>
  <r>
    <x v="2"/>
    <d v="2025-03-20T00:00:00"/>
    <s v="PREST-C"/>
    <n v="605700"/>
    <s v="Achat de prestations de services"/>
    <s v="Impress°Rapport mensuel fevrier25 CITE"/>
    <x v="5"/>
    <n v="52600"/>
  </r>
  <r>
    <x v="2"/>
    <d v="2025-03-11T00:00:00"/>
    <s v="PREST-C"/>
    <n v="605700"/>
    <s v="Achat de prestations de services"/>
    <s v="Impress°ultrachrome color forma AO àCBP"/>
    <x v="5"/>
    <n v="6780"/>
  </r>
  <r>
    <x v="2"/>
    <d v="2025-03-14T00:00:00"/>
    <s v="ACHC"/>
    <n v="638400"/>
    <s v="Frais de mission"/>
    <s v="Mission d M.Isidore du13-19/03/25 sur les CITES pr visite du ministr GBADAMASSI"/>
    <x v="0"/>
    <n v="180000"/>
  </r>
  <r>
    <x v="2"/>
    <d v="2025-03-18T00:00:00"/>
    <s v="ACHC"/>
    <n v="618102"/>
    <s v="Frais de péage et de parking"/>
    <s v="Péag du véh CD4018 d Isidore"/>
    <x v="1"/>
    <n v="1000"/>
  </r>
  <r>
    <x v="2"/>
    <d v="2025-03-18T00:00:00"/>
    <s v="ACHC"/>
    <n v="618102"/>
    <s v="Frais de péage et de parking"/>
    <s v="Péag du véh CD4018 d Isidore"/>
    <x v="1"/>
    <n v="1000"/>
  </r>
  <r>
    <x v="2"/>
    <d v="2025-03-19T00:00:00"/>
    <s v="ACHC"/>
    <n v="618102"/>
    <s v="Frais de péage et de parking"/>
    <s v="Péag du véh CD4018 d Isidore"/>
    <x v="1"/>
    <n v="1000"/>
  </r>
  <r>
    <x v="2"/>
    <d v="2025-03-13T00:00:00"/>
    <s v="ACHC"/>
    <n v="618102"/>
    <s v="Frais de péage et de parking"/>
    <s v="Péag du véhicul CD4018 d Isidore"/>
    <x v="1"/>
    <n v="1000"/>
  </r>
  <r>
    <x v="2"/>
    <d v="2025-03-13T00:00:00"/>
    <s v="ACHC"/>
    <n v="618102"/>
    <s v="Frais de péage et de parking"/>
    <s v="Péag du véhicul CD4018 d Isidore"/>
    <x v="1"/>
    <n v="1000"/>
  </r>
  <r>
    <x v="2"/>
    <d v="2025-03-07T00:00:00"/>
    <s v="ACHC"/>
    <n v="618102"/>
    <s v="Frais de péage et de parking"/>
    <s v="Péag du véhicul d M. Isidore"/>
    <x v="1"/>
    <n v="1000"/>
  </r>
  <r>
    <x v="2"/>
    <d v="2025-03-26T00:00:00"/>
    <s v="ACHC"/>
    <n v="618102"/>
    <s v="Frais de péage et de parking"/>
    <s v="Péag du véhicule d M.AMINE"/>
    <x v="1"/>
    <n v="400"/>
  </r>
  <r>
    <x v="2"/>
    <d v="2025-03-05T00:00:00"/>
    <s v="ACHC"/>
    <n v="618102"/>
    <s v="Frais de péage et de parking"/>
    <s v="Péag véhicul CD4018 d M. Isidore"/>
    <x v="1"/>
    <n v="1000"/>
  </r>
  <r>
    <x v="2"/>
    <d v="2025-03-05T00:00:00"/>
    <s v="ACHC"/>
    <n v="618102"/>
    <s v="Frais de péage et de parking"/>
    <s v="Péag véhicul CD4018 d M. Isidore"/>
    <x v="1"/>
    <n v="400"/>
  </r>
  <r>
    <x v="2"/>
    <d v="2025-03-05T00:00:00"/>
    <s v="ACHC"/>
    <n v="618102"/>
    <s v="Frais de péage et de parking"/>
    <s v="Péage pr véhicul d M.Isidore"/>
    <x v="1"/>
    <n v="400"/>
  </r>
  <r>
    <x v="2"/>
    <d v="2025-03-20T00:00:00"/>
    <s v="REM"/>
    <n v="663800"/>
    <s v="Prime de chantier"/>
    <s v="Pimes chantier KISITO mars 2025"/>
    <x v="12"/>
    <n v="100000"/>
  </r>
  <r>
    <x v="2"/>
    <d v="2025-03-20T00:00:00"/>
    <s v="REM"/>
    <n v="663800"/>
    <s v="Prime de chantier"/>
    <s v="Prime chantiers AKPO mars 2025"/>
    <x v="18"/>
    <n v="100000"/>
  </r>
  <r>
    <x v="2"/>
    <d v="2025-03-20T00:00:00"/>
    <s v="REM"/>
    <n v="663800"/>
    <s v="Prime de chantier"/>
    <s v="Prime chantiers AUGUSTIN mars 2025"/>
    <x v="9"/>
    <n v="100000"/>
  </r>
  <r>
    <x v="2"/>
    <d v="2025-03-20T00:00:00"/>
    <s v="REM"/>
    <n v="663800"/>
    <s v="Prime de chantier"/>
    <s v="Prime chantiers DANDJINOU mars 2025"/>
    <x v="11"/>
    <n v="100000"/>
  </r>
  <r>
    <x v="2"/>
    <d v="2025-03-20T00:00:00"/>
    <s v="REM"/>
    <n v="663800"/>
    <s v="Prime de chantier"/>
    <s v="Prime chantiers PARAISO mars 2025"/>
    <x v="19"/>
    <n v="100000"/>
  </r>
  <r>
    <x v="2"/>
    <d v="2025-03-20T00:00:00"/>
    <s v="REM"/>
    <n v="663800"/>
    <s v="Prime de chantier"/>
    <s v="Prime chantiers TAKO mars 2025"/>
    <x v="20"/>
    <n v="100000"/>
  </r>
  <r>
    <x v="2"/>
    <d v="2025-03-20T00:00:00"/>
    <s v="REM"/>
    <n v="663800"/>
    <s v="Prime de chantier"/>
    <s v="Prime Chantiers WILFRID mars 2025"/>
    <x v="17"/>
    <n v="100000"/>
  </r>
  <r>
    <x v="2"/>
    <d v="2025-03-20T00:00:00"/>
    <s v="REM"/>
    <n v="663100"/>
    <s v="Indemnité de logement"/>
    <s v="Prime de logement KISITO mars 2025"/>
    <x v="12"/>
    <n v="50000"/>
  </r>
  <r>
    <x v="2"/>
    <d v="2025-03-20T00:00:00"/>
    <s v="REM"/>
    <n v="663100"/>
    <s v="Indemnité de logement"/>
    <s v="Prime logement  AKPO mars 2025"/>
    <x v="18"/>
    <n v="50000"/>
  </r>
  <r>
    <x v="2"/>
    <d v="2025-03-20T00:00:00"/>
    <s v="REM"/>
    <n v="663100"/>
    <s v="Indemnité de logement"/>
    <s v="Prime logement  DANDJINOU mars 2025"/>
    <x v="11"/>
    <n v="50000"/>
  </r>
  <r>
    <x v="2"/>
    <d v="2025-03-20T00:00:00"/>
    <s v="REM"/>
    <n v="663100"/>
    <s v="Indemnité de logement"/>
    <s v="Prime logement AUGUSTIN mars 2025"/>
    <x v="9"/>
    <n v="50000"/>
  </r>
  <r>
    <x v="2"/>
    <d v="2025-03-20T00:00:00"/>
    <s v="REM"/>
    <n v="663100"/>
    <s v="Indemnité de logement"/>
    <s v="Prime logement LIONEL mars 2025"/>
    <x v="16"/>
    <n v="50000"/>
  </r>
  <r>
    <x v="2"/>
    <d v="2025-03-20T00:00:00"/>
    <s v="REM"/>
    <n v="663100"/>
    <s v="Indemnité de logement"/>
    <s v="Prime logement PARAISO mars 2025"/>
    <x v="19"/>
    <n v="50000"/>
  </r>
  <r>
    <x v="2"/>
    <d v="2025-03-20T00:00:00"/>
    <s v="REM"/>
    <n v="663100"/>
    <s v="Indemnité de logement"/>
    <s v="Prime logement TAKO mars 2025"/>
    <x v="20"/>
    <n v="50000"/>
  </r>
  <r>
    <x v="2"/>
    <d v="2025-03-20T00:00:00"/>
    <s v="REM"/>
    <n v="663100"/>
    <s v="Indemnité de logement"/>
    <s v="Prime logement WILFRID mars 2025"/>
    <x v="17"/>
    <n v="50000"/>
  </r>
  <r>
    <x v="2"/>
    <d v="2025-03-20T00:00:00"/>
    <s v="REM"/>
    <n v="637200"/>
    <s v="Personnel détaché ou prêté à l'entité"/>
    <s v="Primes et Alloca AUBENAS Mars2025"/>
    <x v="14"/>
    <n v="275000"/>
  </r>
  <r>
    <x v="2"/>
    <d v="2025-03-20T00:00:00"/>
    <s v="REM"/>
    <n v="632700"/>
    <s v="Rémunération des autres prestataires de service"/>
    <s v="REM ALIANE Mars 2025"/>
    <x v="7"/>
    <n v="2680125"/>
  </r>
  <r>
    <x v="2"/>
    <d v="2025-03-13T00:00:00"/>
    <s v="REM"/>
    <n v="632700"/>
    <s v="Rémunération des autres prestataires de service"/>
    <s v="REM FANOU  Mars 2025"/>
    <x v="4"/>
    <n v="350000"/>
  </r>
  <r>
    <x v="2"/>
    <d v="2025-03-14T00:00:00"/>
    <s v="REM"/>
    <n v="632700"/>
    <s v="Rémunération des autres prestataires de service"/>
    <s v="REM HOUNDEKON Mars 2025"/>
    <x v="32"/>
    <n v="350000"/>
  </r>
  <r>
    <x v="2"/>
    <d v="2025-03-12T00:00:00"/>
    <s v="REM"/>
    <n v="632700"/>
    <s v="Rémunération des autres prestataires de service"/>
    <s v="REM ISIDORE Mars 2025"/>
    <x v="2"/>
    <n v="1378350"/>
  </r>
  <r>
    <x v="2"/>
    <d v="2025-03-20T00:00:00"/>
    <s v="REM"/>
    <n v="661100"/>
    <s v="Rémunération personnel permanent"/>
    <s v="Salaire AKPO mars 2025"/>
    <x v="18"/>
    <n v="409336"/>
  </r>
  <r>
    <x v="2"/>
    <d v="2025-03-20T00:00:00"/>
    <s v="REM"/>
    <n v="661100"/>
    <s v="Rémunération personnel permanent"/>
    <s v="Salaire AUGUSTIN mars 2025"/>
    <x v="9"/>
    <n v="320747"/>
  </r>
  <r>
    <x v="2"/>
    <d v="2025-03-20T00:00:00"/>
    <s v="REM"/>
    <n v="661100"/>
    <s v="Rémunération personnel permanent"/>
    <s v="Salaire DA MATHA mars 2025"/>
    <x v="10"/>
    <n v="127697"/>
  </r>
  <r>
    <x v="2"/>
    <d v="2025-03-20T00:00:00"/>
    <s v="REM"/>
    <n v="661100"/>
    <s v="Rémunération personnel permanent"/>
    <s v="Salaire DANDJINOU mars 2025"/>
    <x v="11"/>
    <n v="320747"/>
  </r>
  <r>
    <x v="2"/>
    <d v="2025-03-20T00:00:00"/>
    <s v="REM"/>
    <n v="661100"/>
    <s v="Rémunération personnel permanent"/>
    <s v="Salaire KISITO mars 2025"/>
    <x v="12"/>
    <n v="409336"/>
  </r>
  <r>
    <x v="2"/>
    <d v="2025-03-20T00:00:00"/>
    <s v="REM"/>
    <n v="661100"/>
    <s v="Rémunération personnel permanent"/>
    <s v="Salaire LIONEL mars 2025"/>
    <x v="16"/>
    <n v="781224"/>
  </r>
  <r>
    <x v="2"/>
    <d v="2025-03-20T00:00:00"/>
    <s v="REM"/>
    <n v="661100"/>
    <s v="Rémunération personnel permanent"/>
    <s v="Salaire MAYODE mars 2025"/>
    <x v="13"/>
    <n v="127697"/>
  </r>
  <r>
    <x v="2"/>
    <d v="2025-03-20T00:00:00"/>
    <s v="REM"/>
    <n v="661100"/>
    <s v="Rémunération personnel permanent"/>
    <s v="Salaire PARAISO mars 2025"/>
    <x v="19"/>
    <n v="320747"/>
  </r>
  <r>
    <x v="2"/>
    <d v="2025-03-20T00:00:00"/>
    <s v="REM"/>
    <n v="661100"/>
    <s v="Rémunération personnel permanent"/>
    <s v="Salaire TAKO mars 2025"/>
    <x v="20"/>
    <n v="320747"/>
  </r>
  <r>
    <x v="2"/>
    <d v="2025-03-20T00:00:00"/>
    <s v="REM"/>
    <n v="661100"/>
    <s v="Rémunération personnel permanent"/>
    <s v="Salaire WILFRID mars 2025"/>
    <x v="17"/>
    <n v="409336"/>
  </r>
  <r>
    <x v="2"/>
    <d v="2025-03-28T00:00:00"/>
    <s v="PREST-B"/>
    <n v="624200"/>
    <s v="Entretiens et réparation des biens mobiliers"/>
    <s v="Vidand+entretien général CD4018 ISIDORE"/>
    <x v="29"/>
    <n v="111102"/>
  </r>
  <r>
    <x v="2"/>
    <d v="2025-03-20T00:00:00"/>
    <s v="REM"/>
    <n v="641300"/>
    <s v="Taxes sur appointements salaires"/>
    <s v="VPS sur salaire MAYODE mars 2025"/>
    <x v="15"/>
    <n v="5108"/>
  </r>
  <r>
    <x v="2"/>
    <d v="2025-03-20T00:00:00"/>
    <s v="REM"/>
    <n v="641300"/>
    <s v="Taxes sur appointements salaires"/>
    <s v="VPS sur salaire TAKO mars 2025"/>
    <x v="15"/>
    <n v="18830"/>
  </r>
  <r>
    <x v="2"/>
    <d v="2025-03-20T00:00:00"/>
    <s v="REM"/>
    <n v="641300"/>
    <s v="Taxes sur appointements salaires"/>
    <s v="VPS sur salaire WILFRID mars 2025"/>
    <x v="15"/>
    <n v="22373"/>
  </r>
  <r>
    <x v="3"/>
    <d v="2025-04-07T00:00:00"/>
    <s v="ACHC"/>
    <n v="605800"/>
    <s v="Achats de travaux, matériaux et équipements"/>
    <s v="Ach d chaussur d sécurité pr Francit-Wi"/>
    <x v="8"/>
    <n v="17100"/>
  </r>
  <r>
    <x v="3"/>
    <d v="2025-04-07T00:00:00"/>
    <s v="ACHC"/>
    <n v="605800"/>
    <s v="Achats de travaux, matériaux et équipements"/>
    <s v="Ach d chaussur d sécurité pr Francit-Wi"/>
    <x v="8"/>
    <n v="17100"/>
  </r>
  <r>
    <x v="3"/>
    <d v="2025-04-07T00:00:00"/>
    <s v="ACHC"/>
    <n v="605800"/>
    <s v="Achats de travaux, matériaux et équipements"/>
    <s v="Ach d chaussur d sécurité pr Lionel-Din"/>
    <x v="8"/>
    <n v="17100"/>
  </r>
  <r>
    <x v="3"/>
    <d v="2025-04-07T00:00:00"/>
    <s v="ACHC"/>
    <n v="605800"/>
    <s v="Achats de travaux, matériaux et équipements"/>
    <s v="Ach d chaussur d sécurité pr Lionel-Din"/>
    <x v="8"/>
    <n v="17100"/>
  </r>
  <r>
    <x v="3"/>
    <d v="2025-04-07T00:00:00"/>
    <s v="ACHC"/>
    <n v="605800"/>
    <s v="Achats de travaux, matériaux et équipements"/>
    <s v="Ach d chaussur d sécurité pr Lionel-Din"/>
    <x v="8"/>
    <n v="17100"/>
  </r>
  <r>
    <x v="3"/>
    <d v="2025-04-07T00:00:00"/>
    <s v="ACHC"/>
    <n v="605800"/>
    <s v="Achats de travaux, matériaux et équipements"/>
    <s v="Ach d chaussur d sécurité pr Lionel-Din"/>
    <x v="8"/>
    <n v="17100"/>
  </r>
  <r>
    <x v="3"/>
    <d v="2025-04-07T00:00:00"/>
    <s v="ACHC"/>
    <n v="605800"/>
    <s v="Achats de travaux, matériaux et équipements"/>
    <s v="Ach d chaussur d sécurité pr Lionel-Din"/>
    <x v="8"/>
    <n v="17100"/>
  </r>
  <r>
    <x v="3"/>
    <d v="2025-04-07T00:00:00"/>
    <s v="ACHC"/>
    <n v="605800"/>
    <s v="Achats de travaux, matériaux et équipements"/>
    <s v="Ach gilets chantiers M.AUBENAS"/>
    <x v="8"/>
    <n v="2850"/>
  </r>
  <r>
    <x v="3"/>
    <d v="2025-04-07T00:00:00"/>
    <s v="ACHC"/>
    <n v="605800"/>
    <s v="Achats de travaux, matériaux et équipements"/>
    <s v="Ach gilets chantiers M.Augustin"/>
    <x v="8"/>
    <n v="2850"/>
  </r>
  <r>
    <x v="3"/>
    <d v="2025-04-07T00:00:00"/>
    <s v="ACHC"/>
    <n v="605800"/>
    <s v="Achats de travaux, matériaux et équipements"/>
    <s v="Ach gilets chantiers M.DANVI"/>
    <x v="8"/>
    <n v="2850"/>
  </r>
  <r>
    <x v="3"/>
    <d v="2025-04-07T00:00:00"/>
    <s v="ACHC"/>
    <n v="605800"/>
    <s v="Achats de travaux, matériaux et équipements"/>
    <s v="Ach gilets chantiers M.Francite"/>
    <x v="8"/>
    <n v="2850"/>
  </r>
  <r>
    <x v="3"/>
    <d v="2025-04-07T00:00:00"/>
    <s v="ACHC"/>
    <n v="605800"/>
    <s v="Achats de travaux, matériaux et équipements"/>
    <s v="Ach gilets chantiers M.KISITO"/>
    <x v="8"/>
    <n v="2850"/>
  </r>
  <r>
    <x v="3"/>
    <d v="2025-04-07T00:00:00"/>
    <s v="ACHC"/>
    <n v="605800"/>
    <s v="Achats de travaux, matériaux et équipements"/>
    <s v="Ach gilets chantiers pr CITES"/>
    <x v="8"/>
    <n v="11400"/>
  </r>
  <r>
    <x v="3"/>
    <d v="2025-04-07T00:00:00"/>
    <s v="ACHC"/>
    <n v="605800"/>
    <s v="Achats de travaux, matériaux et équipements"/>
    <s v="Ach gilets chantiers pr M.Lionel"/>
    <x v="8"/>
    <n v="2850"/>
  </r>
  <r>
    <x v="3"/>
    <d v="2025-04-07T00:00:00"/>
    <s v="ACHC"/>
    <n v="605800"/>
    <s v="Achats de travaux, matériaux et équipements"/>
    <s v="Ach gilets chantiers pr M.PARAISO"/>
    <x v="8"/>
    <n v="2850"/>
  </r>
  <r>
    <x v="3"/>
    <d v="2025-04-22T00:00:00"/>
    <s v="REM"/>
    <n v="637200"/>
    <s v="Personnel détaché ou prêté à l'entité"/>
    <s v="Allocat° et primes AUBENAS Avril2025"/>
    <x v="14"/>
    <n v="275000"/>
  </r>
  <r>
    <x v="3"/>
    <d v="2025-04-18T00:00:00"/>
    <s v="ACHC"/>
    <n v="605300"/>
    <s v="Fourniture non stockables-Autres énergies"/>
    <s v="Carburat°véh CD5021d M.AMINE"/>
    <x v="27"/>
    <n v="20000"/>
  </r>
  <r>
    <x v="3"/>
    <d v="2025-04-22T00:00:00"/>
    <s v="REM"/>
    <n v="664100"/>
    <s v="Charges sociales sur rémunération du personnel na"/>
    <s v="CNSS sur salaire AUGUSTIN Avril 2025"/>
    <x v="15"/>
    <n v="91325"/>
  </r>
  <r>
    <x v="3"/>
    <d v="2025-04-22T00:00:00"/>
    <s v="REM"/>
    <n v="664100"/>
    <s v="Charges sociales sur rémunération du personnel na"/>
    <s v="CNSS sur salaire DA MATH Avril 2025"/>
    <x v="15"/>
    <n v="24773"/>
  </r>
  <r>
    <x v="3"/>
    <d v="2025-04-22T00:00:00"/>
    <s v="REM"/>
    <n v="664100"/>
    <s v="Charges sociales sur rémunération du personnel na"/>
    <s v="CNSS sur salaire DANDJINOU Avril 2025"/>
    <x v="15"/>
    <n v="91325"/>
  </r>
  <r>
    <x v="3"/>
    <d v="2025-04-22T00:00:00"/>
    <s v="REM"/>
    <n v="664100"/>
    <s v="Charges sociales sur rémunération du personnel na"/>
    <s v="CNSS sur salaire HOSPICE Avril 2025"/>
    <x v="15"/>
    <n v="108511"/>
  </r>
  <r>
    <x v="3"/>
    <d v="2025-04-22T00:00:00"/>
    <s v="REM"/>
    <n v="664100"/>
    <s v="Charges sociales sur rémunération du personnel na"/>
    <s v="CNSS sur salaire KISITO Avril 2025"/>
    <x v="15"/>
    <n v="108511"/>
  </r>
  <r>
    <x v="3"/>
    <d v="2025-04-22T00:00:00"/>
    <s v="REM"/>
    <n v="664100"/>
    <s v="Charges sociales sur rémunération du personnel na"/>
    <s v="CNSS sur salaire LIONEL Avril 2025"/>
    <x v="15"/>
    <n v="161258"/>
  </r>
  <r>
    <x v="3"/>
    <d v="2025-04-22T00:00:00"/>
    <s v="REM"/>
    <n v="664100"/>
    <s v="Charges sociales sur rémunération du personnel na"/>
    <s v="CNSS sur salaire MAYODE Avril 2025"/>
    <x v="15"/>
    <n v="24773"/>
  </r>
  <r>
    <x v="3"/>
    <d v="2025-04-22T00:00:00"/>
    <s v="REM"/>
    <n v="664100"/>
    <s v="Charges sociales sur rémunération du personnel na"/>
    <s v="CNSS sur salaire PARAISO Avril 2025"/>
    <x v="15"/>
    <n v="91325"/>
  </r>
  <r>
    <x v="3"/>
    <d v="2025-04-22T00:00:00"/>
    <s v="REM"/>
    <n v="664100"/>
    <s v="Charges sociales sur rémunération du personnel na"/>
    <s v="CNSS sur salaire TAKO Avril 2025"/>
    <x v="15"/>
    <n v="91325"/>
  </r>
  <r>
    <x v="3"/>
    <d v="2025-04-22T00:00:00"/>
    <s v="REM"/>
    <n v="664100"/>
    <s v="Charges sociales sur rémunération du personnel na"/>
    <s v="CNSS sur salaire WILFRID Avril 2025"/>
    <x v="15"/>
    <n v="108511"/>
  </r>
  <r>
    <x v="3"/>
    <d v="2025-04-15T00:00:00"/>
    <s v="PREST-B"/>
    <n v="605700"/>
    <s v="Achat de prestations de services"/>
    <s v="Commission locat° appart AMINE Cité"/>
    <x v="33"/>
    <n v="325000"/>
  </r>
  <r>
    <x v="3"/>
    <d v="2025-04-14T00:00:00"/>
    <s v="ACHC"/>
    <n v="618100"/>
    <s v="Voyages et deplacement"/>
    <s v="Dplcmen d Pobè sur Porto d PARAISO dan l cadr d l cadr d l'arrivé du Pr SOGLO"/>
    <x v="1"/>
    <n v="4000"/>
  </r>
  <r>
    <x v="3"/>
    <d v="2025-04-22T00:00:00"/>
    <s v="PREST-C"/>
    <n v="624200"/>
    <s v="Entretiens et réparation des biens mobiliers"/>
    <s v="Entretien du véh CD4018 du CM Isidore"/>
    <x v="29"/>
    <n v="46500"/>
  </r>
  <r>
    <x v="3"/>
    <d v="2025-04-01T00:00:00"/>
    <s v="PREST-B"/>
    <n v="624200"/>
    <s v="Entretiens et réparation des biens mobiliers"/>
    <s v="Fact CFAO entretien et vidange véhicule AMINE"/>
    <x v="29"/>
    <n v="196328"/>
  </r>
  <r>
    <x v="3"/>
    <d v="2025-04-08T00:00:00"/>
    <s v="ACHC"/>
    <n v="605200"/>
    <s v="SBEE"/>
    <s v="Fact SBEE: Appartemen AMINE"/>
    <x v="23"/>
    <n v="156288"/>
  </r>
  <r>
    <x v="3"/>
    <d v="2025-04-16T00:00:00"/>
    <s v="ACHC"/>
    <n v="638400"/>
    <s v="Frais de mission"/>
    <s v="Frs d miss° DA-MATHA pr condur Isidor lors d la visite mensuel du 22 -24/04/25"/>
    <x v="6"/>
    <n v="45000"/>
  </r>
  <r>
    <x v="3"/>
    <d v="2025-04-16T00:00:00"/>
    <s v="ACHC"/>
    <n v="638400"/>
    <s v="Frais de mission"/>
    <s v="Frs d miss°d Isidor pr la visit mensuel"/>
    <x v="0"/>
    <n v="90000"/>
  </r>
  <r>
    <x v="3"/>
    <d v="2025-04-16T00:00:00"/>
    <s v="ACHC"/>
    <n v="638400"/>
    <s v="Frais de mission"/>
    <s v="Frs prolongmen miss°CM Isidore pr visite des CITES du 22-27/04/25"/>
    <x v="0"/>
    <n v="60000"/>
  </r>
  <r>
    <x v="3"/>
    <d v="2025-04-16T00:00:00"/>
    <s v="ACHC"/>
    <n v="638400"/>
    <s v="Frais de mission"/>
    <s v="Frs prolongmen miss°DA-MATHA pr condur CM Isidor sur CITES les 22-27/04/25"/>
    <x v="6"/>
    <n v="30000"/>
  </r>
  <r>
    <x v="3"/>
    <d v="2025-04-09T00:00:00"/>
    <s v="PREST-C"/>
    <n v="605700"/>
    <s v="Achat de prestations de services"/>
    <s v="Impress°AO projet d construct° d complexe zones militaires pr visit EX PR SOGLO"/>
    <x v="5"/>
    <n v="5000"/>
  </r>
  <r>
    <x v="3"/>
    <d v="2025-04-17T00:00:00"/>
    <s v="PREST-C"/>
    <n v="605700"/>
    <s v="Achat de prestations de services"/>
    <s v="Impress°d rapport mensuel: Mars 2025 CI"/>
    <x v="5"/>
    <n v="48000"/>
  </r>
  <r>
    <x v="3"/>
    <d v="2025-04-25T00:00:00"/>
    <s v="PREST-C"/>
    <n v="605700"/>
    <s v="Achat de prestations de services"/>
    <s v="Impression format AO Cité visite Ministre DASSA"/>
    <x v="5"/>
    <n v="5000"/>
  </r>
  <r>
    <x v="3"/>
    <d v="2025-04-17T00:00:00"/>
    <s v="LOYER"/>
    <n v="622200"/>
    <s v="Location de bâtiments"/>
    <s v="Loyer MAI-JUIN-JUILLET appart Amine"/>
    <x v="34"/>
    <n v="2045454"/>
  </r>
  <r>
    <x v="3"/>
    <d v="2025-04-09T00:00:00"/>
    <s v="ACHC"/>
    <n v="618102"/>
    <s v="Frais de péage et de parking"/>
    <s v="Péag du véh d M.AMINE"/>
    <x v="1"/>
    <n v="300"/>
  </r>
  <r>
    <x v="3"/>
    <d v="2025-04-09T00:00:00"/>
    <s v="ACHC"/>
    <n v="618102"/>
    <s v="Frais de péage et de parking"/>
    <s v="Péag du véh d M.AMINE"/>
    <x v="1"/>
    <n v="300"/>
  </r>
  <r>
    <x v="3"/>
    <d v="2025-04-18T00:00:00"/>
    <s v="ACHC"/>
    <n v="618102"/>
    <s v="Frais de péage et de parking"/>
    <s v="Péage véh CD5021 d M.AMINE"/>
    <x v="1"/>
    <n v="300"/>
  </r>
  <r>
    <x v="3"/>
    <d v="2025-04-18T00:00:00"/>
    <s v="ACHC"/>
    <n v="618102"/>
    <s v="Frais de péage et de parking"/>
    <s v="Péage véh CD5021 d M.AMINE"/>
    <x v="1"/>
    <n v="300"/>
  </r>
  <r>
    <x v="3"/>
    <d v="2025-04-30T00:00:00"/>
    <s v="BIIC"/>
    <n v="631600"/>
    <s v="Frais d'émissions d'emlprunt"/>
    <s v="PMT commission sur caution 4829"/>
    <x v="25"/>
    <n v="603900"/>
  </r>
  <r>
    <x v="3"/>
    <d v="2025-04-30T00:00:00"/>
    <s v="BIIC"/>
    <n v="631600"/>
    <s v="Frais d'émissions d'emlprunt"/>
    <s v="PMT commission sur caution 5175"/>
    <x v="25"/>
    <n v="432234"/>
  </r>
  <r>
    <x v="3"/>
    <d v="2025-04-22T00:00:00"/>
    <s v="REM"/>
    <n v="663100"/>
    <s v="Indemnité de logement"/>
    <s v="Preme logement KISITO Avril 2025"/>
    <x v="12"/>
    <n v="50000"/>
  </r>
  <r>
    <x v="3"/>
    <d v="2025-04-22T00:00:00"/>
    <s v="REM"/>
    <n v="663800"/>
    <s v="Prime de chantier"/>
    <s v="Prime de chantiers  HOSPICE Avril 2025"/>
    <x v="18"/>
    <n v="100000"/>
  </r>
  <r>
    <x v="3"/>
    <d v="2025-04-22T00:00:00"/>
    <s v="REM"/>
    <n v="663800"/>
    <s v="Prime de chantier"/>
    <s v="Prime de chantiers AUGUSTIN Avril 2025"/>
    <x v="9"/>
    <n v="100000"/>
  </r>
  <r>
    <x v="3"/>
    <d v="2025-04-22T00:00:00"/>
    <s v="REM"/>
    <n v="663800"/>
    <s v="Prime de chantier"/>
    <s v="Prime de chantiers DANDJINOU Avril 2025"/>
    <x v="11"/>
    <n v="100000"/>
  </r>
  <r>
    <x v="3"/>
    <d v="2025-04-22T00:00:00"/>
    <s v="REM"/>
    <n v="663800"/>
    <s v="Prime de chantier"/>
    <s v="Prime de chantiers KISITO Avril 2025"/>
    <x v="12"/>
    <n v="100000"/>
  </r>
  <r>
    <x v="3"/>
    <d v="2025-04-22T00:00:00"/>
    <s v="REM"/>
    <n v="663800"/>
    <s v="Prime de chantier"/>
    <s v="Prime de chantiers PARAISO Avril 2025"/>
    <x v="19"/>
    <n v="100000"/>
  </r>
  <r>
    <x v="3"/>
    <d v="2025-04-22T00:00:00"/>
    <s v="REM"/>
    <n v="663800"/>
    <s v="Prime de chantier"/>
    <s v="Prime de chantiers TAKO Avril 2025"/>
    <x v="20"/>
    <n v="100000"/>
  </r>
  <r>
    <x v="3"/>
    <d v="2025-04-22T00:00:00"/>
    <s v="REM"/>
    <n v="663800"/>
    <s v="Prime de chantier"/>
    <s v="Prime de chantiers WILFRID Avril 2025"/>
    <x v="17"/>
    <n v="100000"/>
  </r>
  <r>
    <x v="3"/>
    <d v="2025-04-22T00:00:00"/>
    <s v="REM"/>
    <n v="663100"/>
    <s v="Indemnité de logement"/>
    <s v="Prime logement AUGUSTIN Avril 2025"/>
    <x v="9"/>
    <n v="50000"/>
  </r>
  <r>
    <x v="3"/>
    <d v="2025-04-22T00:00:00"/>
    <s v="REM"/>
    <n v="663100"/>
    <s v="Indemnité de logement"/>
    <s v="Prime logement DANDJINOU Avril 2025"/>
    <x v="11"/>
    <n v="50000"/>
  </r>
  <r>
    <x v="3"/>
    <d v="2025-04-22T00:00:00"/>
    <s v="REM"/>
    <n v="663100"/>
    <s v="Indemnité de logement"/>
    <s v="Prime logement HOSPICE Avril 2025"/>
    <x v="18"/>
    <n v="50000"/>
  </r>
  <r>
    <x v="3"/>
    <d v="2025-04-22T00:00:00"/>
    <s v="REM"/>
    <n v="663100"/>
    <s v="Indemnité de logement"/>
    <s v="Prime logement LIONEL Avril 2025"/>
    <x v="16"/>
    <n v="50000"/>
  </r>
  <r>
    <x v="3"/>
    <d v="2025-04-22T00:00:00"/>
    <s v="REM"/>
    <n v="663100"/>
    <s v="Indemnité de logement"/>
    <s v="Prime logement PARAISO Avril 2025"/>
    <x v="19"/>
    <n v="50000"/>
  </r>
  <r>
    <x v="3"/>
    <d v="2025-04-22T00:00:00"/>
    <s v="REM"/>
    <n v="663100"/>
    <s v="Indemnité de logement"/>
    <s v="Prime logement TAKO Avril 2025"/>
    <x v="20"/>
    <n v="50000"/>
  </r>
  <r>
    <x v="3"/>
    <d v="2025-04-22T00:00:00"/>
    <s v="REM"/>
    <n v="663100"/>
    <s v="Indemnité de logement"/>
    <s v="Prime logement WILFRID Avril 2025"/>
    <x v="17"/>
    <n v="50000"/>
  </r>
  <r>
    <x v="3"/>
    <d v="2025-04-15T00:00:00"/>
    <s v="REM"/>
    <n v="632700"/>
    <s v="Rémunération des autres prestataires de service"/>
    <s v="REM AMINE Avril 2025"/>
    <x v="7"/>
    <n v="2680125"/>
  </r>
  <r>
    <x v="3"/>
    <d v="2025-04-11T00:00:00"/>
    <s v="REM"/>
    <n v="632700"/>
    <s v="Rémunération des autres prestataires de service"/>
    <s v="REM FANOU Avril 2025"/>
    <x v="4"/>
    <n v="350000"/>
  </r>
  <r>
    <x v="3"/>
    <d v="2025-04-09T00:00:00"/>
    <s v="REM"/>
    <n v="632700"/>
    <s v="Rémunération des autres prestataires de service"/>
    <s v="REM HOUNDEKON Avril 2025"/>
    <x v="32"/>
    <n v="350000"/>
  </r>
  <r>
    <x v="3"/>
    <d v="2025-04-07T00:00:00"/>
    <s v="REM"/>
    <n v="632700"/>
    <s v="Rémunération des autres prestataires de service"/>
    <s v="REM ISIDORE  Avril 2025"/>
    <x v="2"/>
    <n v="1378350"/>
  </r>
  <r>
    <x v="3"/>
    <d v="2025-04-15T00:00:00"/>
    <s v="BIIC"/>
    <n v="275300"/>
    <s v="CAUTION EAU"/>
    <s v="Rglt caution eau Amine"/>
    <x v="33"/>
    <n v="50000"/>
  </r>
  <r>
    <x v="3"/>
    <d v="2025-04-15T00:00:00"/>
    <s v="BIIC"/>
    <n v="275200"/>
    <s v="Caution électricité"/>
    <s v="Rglt caution électricité Amine"/>
    <x v="33"/>
    <n v="50000"/>
  </r>
  <r>
    <x v="3"/>
    <d v="2025-04-15T00:00:00"/>
    <s v="BIIC"/>
    <n v="275100"/>
    <s v="Caution loyer"/>
    <s v="Rglt caution loyer 3 mois Amine"/>
    <x v="33"/>
    <n v="1950000"/>
  </r>
  <r>
    <x v="3"/>
    <d v="2025-04-22T00:00:00"/>
    <s v="REM"/>
    <n v="661100"/>
    <s v="Rémunération personnel permanent"/>
    <s v="Salaire AUGUSTIN Avril 2025"/>
    <x v="9"/>
    <n v="320747"/>
  </r>
  <r>
    <x v="3"/>
    <d v="2025-04-22T00:00:00"/>
    <s v="REM"/>
    <n v="661100"/>
    <s v="Rémunération personnel permanent"/>
    <s v="Salaire DA MATH Avril 2025"/>
    <x v="10"/>
    <n v="127697"/>
  </r>
  <r>
    <x v="3"/>
    <d v="2025-04-22T00:00:00"/>
    <s v="REM"/>
    <n v="661100"/>
    <s v="Rémunération personnel permanent"/>
    <s v="Salaire DANDJINOU Avril 2025"/>
    <x v="11"/>
    <n v="320747"/>
  </r>
  <r>
    <x v="3"/>
    <d v="2025-04-22T00:00:00"/>
    <s v="REM"/>
    <n v="661100"/>
    <s v="Rémunération personnel permanent"/>
    <s v="Salaire HOSPICE Avril 2025"/>
    <x v="18"/>
    <n v="409336"/>
  </r>
  <r>
    <x v="3"/>
    <d v="2025-04-22T00:00:00"/>
    <s v="REM"/>
    <n v="661100"/>
    <s v="Rémunération personnel permanent"/>
    <s v="Salaire KISITO Avril 2025"/>
    <x v="12"/>
    <n v="409336"/>
  </r>
  <r>
    <x v="3"/>
    <d v="2025-04-22T00:00:00"/>
    <s v="REM"/>
    <n v="661100"/>
    <s v="Rémunération personnel permanent"/>
    <s v="Salaire LIONEL Avril 2025"/>
    <x v="16"/>
    <n v="781224"/>
  </r>
  <r>
    <x v="3"/>
    <d v="2025-04-22T00:00:00"/>
    <s v="REM"/>
    <n v="661100"/>
    <s v="Rémunération personnel permanent"/>
    <s v="Salaire MAYODE Avril 2025"/>
    <x v="13"/>
    <n v="127697"/>
  </r>
  <r>
    <x v="3"/>
    <d v="2025-04-22T00:00:00"/>
    <s v="REM"/>
    <n v="661100"/>
    <s v="Rémunération personnel permanent"/>
    <s v="Salaire PARAISO Avril 2025"/>
    <x v="19"/>
    <n v="320747"/>
  </r>
  <r>
    <x v="3"/>
    <d v="2025-04-22T00:00:00"/>
    <s v="REM"/>
    <n v="661100"/>
    <s v="Rémunération personnel permanent"/>
    <s v="Salaire TAKO Avril 2025"/>
    <x v="20"/>
    <n v="320747"/>
  </r>
  <r>
    <x v="3"/>
    <d v="2025-04-22T00:00:00"/>
    <s v="REM"/>
    <n v="661100"/>
    <s v="Rémunération personnel permanent"/>
    <s v="Salaire WILFRID Avril 2025"/>
    <x v="17"/>
    <n v="409336"/>
  </r>
  <r>
    <x v="3"/>
    <d v="2025-04-22T00:00:00"/>
    <s v="REM"/>
    <n v="641300"/>
    <s v="Taxes sur appointements salaires"/>
    <s v="VPS salaire WILFRID Avril 2025"/>
    <x v="15"/>
    <n v="22373"/>
  </r>
  <r>
    <x v="3"/>
    <d v="2025-04-22T00:00:00"/>
    <s v="REM"/>
    <n v="641300"/>
    <s v="Taxes sur appointements salaires"/>
    <s v="VPS sur salaire KISITO Avril 2025"/>
    <x v="15"/>
    <n v="22373"/>
  </r>
  <r>
    <x v="3"/>
    <d v="2025-04-22T00:00:00"/>
    <s v="REM"/>
    <n v="641300"/>
    <s v="Taxes sur appointements salaires"/>
    <s v="VPS sur salaire MAYODE Avril 2025"/>
    <x v="15"/>
    <n v="5108"/>
  </r>
  <r>
    <x v="3"/>
    <d v="2025-04-22T00:00:00"/>
    <s v="REM"/>
    <n v="641300"/>
    <s v="Taxes sur appointements salaires"/>
    <s v="VPS sur salaire TAKO Avril 2025"/>
    <x v="15"/>
    <n v="18830"/>
  </r>
  <r>
    <x v="4"/>
    <d v="2025-05-27T00:00:00"/>
    <s v="ACHCP"/>
    <n v="628800"/>
    <s v="Autres frais de telecommunication"/>
    <s v="Activation forfait Internet AMINE"/>
    <x v="28"/>
    <n v="15100"/>
  </r>
  <r>
    <x v="4"/>
    <d v="2025-05-27T00:00:00"/>
    <s v="ACHCP"/>
    <n v="628800"/>
    <s v="Autres frais de telecommunication"/>
    <s v="Activation forfait Internet AUBENAS"/>
    <x v="28"/>
    <n v="15100"/>
  </r>
  <r>
    <x v="4"/>
    <d v="2025-05-27T00:00:00"/>
    <s v="ACHCP"/>
    <n v="628800"/>
    <s v="Autres frais de telecommunication"/>
    <s v="Activation forfait Internet AUGUSTIN"/>
    <x v="28"/>
    <n v="15100"/>
  </r>
  <r>
    <x v="4"/>
    <d v="2025-05-27T00:00:00"/>
    <s v="ACHCP"/>
    <n v="628800"/>
    <s v="Autres frais de telecommunication"/>
    <s v="Activation forfait Internet CHARBEL"/>
    <x v="28"/>
    <n v="15500"/>
  </r>
  <r>
    <x v="4"/>
    <d v="2025-05-27T00:00:00"/>
    <s v="ACHCP"/>
    <n v="628800"/>
    <s v="Autres frais de telecommunication"/>
    <s v="Activation forfait Internet DINE"/>
    <x v="28"/>
    <n v="15500"/>
  </r>
  <r>
    <x v="4"/>
    <d v="2025-05-27T00:00:00"/>
    <s v="ACHCP"/>
    <n v="628800"/>
    <s v="Autres frais de telecommunication"/>
    <s v="Activation forfait Internet FESTUS"/>
    <x v="28"/>
    <n v="15100"/>
  </r>
  <r>
    <x v="4"/>
    <d v="2025-05-27T00:00:00"/>
    <s v="ACHCP"/>
    <n v="628800"/>
    <s v="Autres frais de telecommunication"/>
    <s v="Activation forfait Internet FLAVIEN"/>
    <x v="28"/>
    <n v="15100"/>
  </r>
  <r>
    <x v="4"/>
    <d v="2025-05-27T00:00:00"/>
    <s v="ACHCP"/>
    <n v="628800"/>
    <s v="Autres frais de telecommunication"/>
    <s v="Activation forfait Internet FRANCITE"/>
    <x v="28"/>
    <n v="15100"/>
  </r>
  <r>
    <x v="4"/>
    <d v="2025-05-27T00:00:00"/>
    <s v="ACHCP"/>
    <n v="628800"/>
    <s v="Autres frais de telecommunication"/>
    <s v="Activation forfait Internet HOSPICE"/>
    <x v="28"/>
    <n v="15500"/>
  </r>
  <r>
    <x v="4"/>
    <d v="2025-05-27T00:00:00"/>
    <s v="ACHCP"/>
    <n v="628800"/>
    <s v="Autres frais de telecommunication"/>
    <s v="Activation forfait Internet ISIDORE"/>
    <x v="28"/>
    <n v="15100"/>
  </r>
  <r>
    <x v="4"/>
    <d v="2025-05-27T00:00:00"/>
    <s v="ACHCP"/>
    <n v="628800"/>
    <s v="Autres frais de telecommunication"/>
    <s v="Activation forfait Internet KISITO"/>
    <x v="28"/>
    <n v="15100"/>
  </r>
  <r>
    <x v="4"/>
    <d v="2025-05-27T00:00:00"/>
    <s v="ACHCP"/>
    <n v="628800"/>
    <s v="Autres frais de telecommunication"/>
    <s v="Activation forfait Internet LIONEL"/>
    <x v="28"/>
    <n v="15500"/>
  </r>
  <r>
    <x v="4"/>
    <d v="2025-05-27T00:00:00"/>
    <s v="ACHCP"/>
    <n v="628800"/>
    <s v="Autres frais de telecommunication"/>
    <s v="Activation forfait Internet WILFRID"/>
    <x v="28"/>
    <n v="15100"/>
  </r>
  <r>
    <x v="4"/>
    <d v="2025-05-05T00:00:00"/>
    <s v="ACHCP"/>
    <n v="628800"/>
    <s v="Autres frais de telecommunication"/>
    <s v="Activation interne LIONEL"/>
    <x v="28"/>
    <n v="14900"/>
  </r>
  <r>
    <x v="4"/>
    <d v="2025-05-05T00:00:00"/>
    <s v="ACHCP"/>
    <n v="628800"/>
    <s v="Autres frais de telecommunication"/>
    <s v="Activation internet AMINE"/>
    <x v="28"/>
    <n v="15100"/>
  </r>
  <r>
    <x v="4"/>
    <d v="2025-05-05T00:00:00"/>
    <s v="ACHCP"/>
    <n v="628800"/>
    <s v="Autres frais de telecommunication"/>
    <s v="Activation internet AUBENAS"/>
    <x v="28"/>
    <n v="14900"/>
  </r>
  <r>
    <x v="4"/>
    <d v="2025-05-05T00:00:00"/>
    <s v="ACHCP"/>
    <n v="628800"/>
    <s v="Autres frais de telecommunication"/>
    <s v="Activation internet AUGUSTIN"/>
    <x v="28"/>
    <n v="14900"/>
  </r>
  <r>
    <x v="4"/>
    <d v="2025-05-05T00:00:00"/>
    <s v="ACHCP"/>
    <n v="628800"/>
    <s v="Autres frais de telecommunication"/>
    <s v="Activation internet CHARBEL"/>
    <x v="28"/>
    <n v="15500"/>
  </r>
  <r>
    <x v="4"/>
    <d v="2025-05-05T00:00:00"/>
    <s v="ACHCP"/>
    <n v="628800"/>
    <s v="Autres frais de telecommunication"/>
    <s v="Activation internet DINE"/>
    <x v="28"/>
    <n v="15500"/>
  </r>
  <r>
    <x v="4"/>
    <d v="2025-05-05T00:00:00"/>
    <s v="ACHCP"/>
    <n v="628800"/>
    <s v="Autres frais de telecommunication"/>
    <s v="Activation internet FESTUS"/>
    <x v="28"/>
    <n v="15100"/>
  </r>
  <r>
    <x v="4"/>
    <d v="2025-05-05T00:00:00"/>
    <s v="ACHCP"/>
    <n v="628800"/>
    <s v="Autres frais de telecommunication"/>
    <s v="Activation internet FLAVIEN"/>
    <x v="28"/>
    <n v="15500"/>
  </r>
  <r>
    <x v="4"/>
    <d v="2025-05-05T00:00:00"/>
    <s v="ACHCP"/>
    <n v="628800"/>
    <s v="Autres frais de telecommunication"/>
    <s v="Activation internet FRANCITE"/>
    <x v="28"/>
    <n v="15500"/>
  </r>
  <r>
    <x v="4"/>
    <d v="2025-05-05T00:00:00"/>
    <s v="ACHCP"/>
    <n v="628800"/>
    <s v="Autres frais de telecommunication"/>
    <s v="Activation internet HOSPICE"/>
    <x v="28"/>
    <n v="14900"/>
  </r>
  <r>
    <x v="4"/>
    <d v="2025-05-05T00:00:00"/>
    <s v="ACHCP"/>
    <n v="628800"/>
    <s v="Autres frais de telecommunication"/>
    <s v="Activation internet ISIDORE"/>
    <x v="28"/>
    <n v="14900"/>
  </r>
  <r>
    <x v="4"/>
    <d v="2025-05-05T00:00:00"/>
    <s v="ACHCP"/>
    <n v="628800"/>
    <s v="Autres frais de telecommunication"/>
    <s v="Activation internet KISITO"/>
    <x v="28"/>
    <n v="14900"/>
  </r>
  <r>
    <x v="4"/>
    <d v="2025-05-05T00:00:00"/>
    <s v="ACHCP"/>
    <n v="628800"/>
    <s v="Autres frais de telecommunication"/>
    <s v="Activation internet WILFRID"/>
    <x v="28"/>
    <n v="15100"/>
  </r>
  <r>
    <x v="4"/>
    <d v="2025-05-20T00:00:00"/>
    <s v="REM"/>
    <n v="637200"/>
    <s v="Personnel détaché ou prêté à l'entité"/>
    <s v="Allocat° et Primes AUBENAS Mai 2025"/>
    <x v="14"/>
    <n v="275000"/>
  </r>
  <r>
    <x v="4"/>
    <d v="2025-05-06T00:00:00"/>
    <s v="ACHC"/>
    <n v="605300"/>
    <s v="Fourniture non stockables-Autres énergies"/>
    <s v="Carburat°véh CM ISIDORE"/>
    <x v="35"/>
    <n v="15000"/>
  </r>
  <r>
    <x v="4"/>
    <d v="2025-05-20T00:00:00"/>
    <s v="REM"/>
    <n v="664100"/>
    <s v="Charges sociales sur rémunération du personnel na"/>
    <s v="CNSS sur Salaire AUGUSTIN MAI 2025"/>
    <x v="15"/>
    <n v="91325"/>
  </r>
  <r>
    <x v="4"/>
    <d v="2025-05-20T00:00:00"/>
    <s v="REM"/>
    <n v="664100"/>
    <s v="Charges sociales sur rémunération du personnel na"/>
    <s v="CNSS sur salaire DA MATHA MAI 2025"/>
    <x v="15"/>
    <n v="24773"/>
  </r>
  <r>
    <x v="4"/>
    <d v="2025-05-20T00:00:00"/>
    <s v="REM"/>
    <n v="664100"/>
    <s v="Charges sociales sur rémunération du personnel na"/>
    <s v="CNSS sur Salaire DANJINOU MAI 2025"/>
    <x v="15"/>
    <n v="91325"/>
  </r>
  <r>
    <x v="4"/>
    <d v="2025-05-20T00:00:00"/>
    <s v="REM"/>
    <n v="664100"/>
    <s v="Charges sociales sur rémunération du personnel na"/>
    <s v="CNSS sur Salaire HOSPICE MAI 2025"/>
    <x v="15"/>
    <n v="108511"/>
  </r>
  <r>
    <x v="4"/>
    <d v="2025-05-20T00:00:00"/>
    <s v="REM"/>
    <n v="664100"/>
    <s v="Charges sociales sur rémunération du personnel na"/>
    <s v="CNSS sur Salaire KISITO MAI 2025"/>
    <x v="15"/>
    <n v="108511"/>
  </r>
  <r>
    <x v="4"/>
    <d v="2025-05-20T00:00:00"/>
    <s v="REM"/>
    <n v="664100"/>
    <s v="Charges sociales sur rémunération du personnel na"/>
    <s v="CNSS sur Salaire LIONEL MAI 2025"/>
    <x v="15"/>
    <n v="161258"/>
  </r>
  <r>
    <x v="4"/>
    <d v="2025-05-20T00:00:00"/>
    <s v="REM"/>
    <n v="664100"/>
    <s v="Charges sociales sur rémunération du personnel na"/>
    <s v="CNSS sur salaire MAYODE MAI 2025"/>
    <x v="15"/>
    <n v="24773"/>
  </r>
  <r>
    <x v="4"/>
    <d v="2025-05-20T00:00:00"/>
    <s v="REM"/>
    <n v="664100"/>
    <s v="Charges sociales sur rémunération du personnel na"/>
    <s v="CNSS sur Salaire TAKO MAI 2025"/>
    <x v="15"/>
    <n v="91325"/>
  </r>
  <r>
    <x v="4"/>
    <d v="2025-05-20T00:00:00"/>
    <s v="REM"/>
    <n v="664100"/>
    <s v="Charges sociales sur rémunération du personnel na"/>
    <s v="CNSS sur Salaire WILFRID MAI 2025"/>
    <x v="15"/>
    <n v="108511"/>
  </r>
  <r>
    <x v="4"/>
    <d v="2025-05-20T00:00:00"/>
    <s v="REM"/>
    <n v="664100"/>
    <s v="Charges sociales sur rémunération du personnel na"/>
    <s v="CNSSsur Salaire PARAISO MAI 2025"/>
    <x v="15"/>
    <n v="91325"/>
  </r>
  <r>
    <x v="4"/>
    <d v="2025-05-26T00:00:00"/>
    <s v="IMPOT"/>
    <n v="646800"/>
    <s v="AUTRES DROITS D'ENREGISTREMENT"/>
    <s v="Déclarat° droit d'enregistrement AZIZE"/>
    <x v="22"/>
    <n v="2500"/>
  </r>
  <r>
    <x v="4"/>
    <d v="2025-05-26T00:00:00"/>
    <s v="IMPOT"/>
    <n v="646200"/>
    <s v="Droit de timbres"/>
    <s v="Déclarat° droit timbre AZIZE"/>
    <x v="22"/>
    <n v="18000"/>
  </r>
  <r>
    <x v="4"/>
    <d v="2025-05-16T00:00:00"/>
    <s v="ACHC"/>
    <n v="618100"/>
    <s v="Voyages et deplacement"/>
    <s v="Dplcmen pr impress°couleur (Aller) du rapport mensuel CITES: Avril2025"/>
    <x v="1"/>
    <n v="1825"/>
  </r>
  <r>
    <x v="4"/>
    <d v="2025-05-16T00:00:00"/>
    <s v="ACHC"/>
    <n v="618100"/>
    <s v="Voyages et deplacement"/>
    <s v="Dplcmen pr impress°couleur (retour) du rapport mensuel CITES: Avril2025"/>
    <x v="1"/>
    <n v="1825"/>
  </r>
  <r>
    <x v="4"/>
    <d v="2025-05-02T00:00:00"/>
    <s v="PREST-B"/>
    <n v="605700"/>
    <s v="Achat de prestations de services"/>
    <s v="Fact BERTRAND assistance technique SDP"/>
    <x v="36"/>
    <n v="1393750"/>
  </r>
  <r>
    <x v="4"/>
    <d v="2025-05-21T00:00:00"/>
    <s v="ACHC"/>
    <n v="638400"/>
    <s v="Frais de mission"/>
    <s v="Frs d miss°d M.Isidor pr se rendr sur chantiers CITES du 26-31/05/25"/>
    <x v="0"/>
    <n v="90000"/>
  </r>
  <r>
    <x v="4"/>
    <d v="2025-05-20T00:00:00"/>
    <s v="ACHC"/>
    <n v="638400"/>
    <s v="Frais de mission"/>
    <s v="Frs d miss°DA-MATHA condur Isidor à participer à la séanc Tripartite du17-19/05"/>
    <x v="6"/>
    <n v="30000"/>
  </r>
  <r>
    <x v="4"/>
    <d v="2025-05-20T00:00:00"/>
    <s v="ACHC"/>
    <n v="638400"/>
    <s v="Frais de mission"/>
    <s v="Frs d miss°DA-MATHA pr conduir Isidor pr visit des CITES du26-31/05/25"/>
    <x v="6"/>
    <n v="45000"/>
  </r>
  <r>
    <x v="4"/>
    <d v="2025-05-20T00:00:00"/>
    <s v="ACHC"/>
    <n v="638400"/>
    <s v="Frais de mission"/>
    <s v="Frs d miss°Isidore pr séanc Tripartite"/>
    <x v="0"/>
    <n v="60000"/>
  </r>
  <r>
    <x v="4"/>
    <d v="2025-05-02T00:00:00"/>
    <s v="ACHC"/>
    <n v="638400"/>
    <s v="Frais de mission"/>
    <s v="Frs miss°DA MATHA pr condur CM pr visit d l'équip DGCH du 05-09/05/25"/>
    <x v="6"/>
    <n v="60000"/>
  </r>
  <r>
    <x v="4"/>
    <d v="2025-05-02T00:00:00"/>
    <s v="ACHC"/>
    <n v="638400"/>
    <s v="Frais de mission"/>
    <s v="Frs miss°Isidor pr la visite des CITES du 05-09/05/25"/>
    <x v="0"/>
    <n v="120000"/>
  </r>
  <r>
    <x v="4"/>
    <d v="2025-05-08T00:00:00"/>
    <s v="ACHC"/>
    <n v="618102"/>
    <s v="Frais de péage et de parking"/>
    <s v="Frs péag du véh d M.AMINE"/>
    <x v="1"/>
    <n v="400"/>
  </r>
  <r>
    <x v="4"/>
    <d v="2025-05-08T00:00:00"/>
    <s v="ACHC"/>
    <n v="618102"/>
    <s v="Frais de péage et de parking"/>
    <s v="Frs péag du véh d M.AMINE"/>
    <x v="1"/>
    <n v="400"/>
  </r>
  <r>
    <x v="4"/>
    <d v="2025-05-16T00:00:00"/>
    <s v="PREST-C"/>
    <n v="605700"/>
    <s v="Achat de prestations de services"/>
    <s v="Impress°couleur rapport mensuel CITES: Avril2025"/>
    <x v="5"/>
    <n v="50400"/>
  </r>
  <r>
    <x v="4"/>
    <d v="2025-05-02T00:00:00"/>
    <s v="ACHC"/>
    <n v="618102"/>
    <s v="Frais de péage et de parking"/>
    <s v="Péag véh CD4018 M.Isidore"/>
    <x v="1"/>
    <n v="1000"/>
  </r>
  <r>
    <x v="4"/>
    <d v="2025-05-02T00:00:00"/>
    <s v="ACHC"/>
    <n v="618102"/>
    <s v="Frais de péage et de parking"/>
    <s v="Péag véh CD4018 M.Isidore"/>
    <x v="1"/>
    <n v="1000"/>
  </r>
  <r>
    <x v="4"/>
    <d v="2025-05-06T00:00:00"/>
    <s v="ACHC"/>
    <n v="618102"/>
    <s v="Frais de péage et de parking"/>
    <s v="Péag véh M.Isidore lors d la visit mensuelle"/>
    <x v="1"/>
    <n v="400"/>
  </r>
  <r>
    <x v="4"/>
    <d v="2025-05-06T00:00:00"/>
    <s v="ACHC"/>
    <n v="618102"/>
    <s v="Frais de péage et de parking"/>
    <s v="Péag véh M.Isidore lors d la visit mensuelle"/>
    <x v="1"/>
    <n v="1000"/>
  </r>
  <r>
    <x v="4"/>
    <d v="2025-05-07T00:00:00"/>
    <s v="ACHC"/>
    <n v="618102"/>
    <s v="Frais de péage et de parking"/>
    <s v="Péag véh M.Isidore lors d la visit mensuelle"/>
    <x v="1"/>
    <n v="1000"/>
  </r>
  <r>
    <x v="4"/>
    <d v="2025-05-08T00:00:00"/>
    <s v="ACHC"/>
    <n v="618102"/>
    <s v="Frais de péage et de parking"/>
    <s v="Péag véh M.Isidore lors d la visit mensuelle"/>
    <x v="1"/>
    <n v="1000"/>
  </r>
  <r>
    <x v="4"/>
    <d v="2025-05-13T00:00:00"/>
    <s v="ACHC"/>
    <n v="618102"/>
    <s v="Frais de péage et de parking"/>
    <s v="Péag véh M.Isidore lors d la visit mensuelle"/>
    <x v="1"/>
    <n v="1000"/>
  </r>
  <r>
    <x v="4"/>
    <d v="2025-05-27T00:00:00"/>
    <s v="ACHB"/>
    <n v="657001"/>
    <s v="Pénalités sur billet d'avion"/>
    <s v="Pénalité sur modification billet d'avion famille Amine"/>
    <x v="37"/>
    <n v="782300"/>
  </r>
  <r>
    <x v="4"/>
    <d v="2025-05-20T00:00:00"/>
    <s v="REM"/>
    <n v="663800"/>
    <s v="Prime de chantier"/>
    <s v="Prime chantier PARAISO MAI 2025"/>
    <x v="19"/>
    <n v="100000"/>
  </r>
  <r>
    <x v="4"/>
    <d v="2025-05-20T00:00:00"/>
    <s v="REM"/>
    <n v="663800"/>
    <s v="Prime de chantier"/>
    <s v="Prime chantiers AUGUSTIN MAI 2025"/>
    <x v="9"/>
    <n v="100000"/>
  </r>
  <r>
    <x v="4"/>
    <d v="2025-05-20T00:00:00"/>
    <s v="REM"/>
    <n v="663800"/>
    <s v="Prime de chantier"/>
    <s v="Prime chantiers DANJINOU MAI 2025"/>
    <x v="11"/>
    <n v="100000"/>
  </r>
  <r>
    <x v="4"/>
    <d v="2025-05-20T00:00:00"/>
    <s v="REM"/>
    <n v="663800"/>
    <s v="Prime de chantier"/>
    <s v="Prime chantiers HOSPICE MAI 2025"/>
    <x v="18"/>
    <n v="100000"/>
  </r>
  <r>
    <x v="4"/>
    <d v="2025-05-20T00:00:00"/>
    <s v="REM"/>
    <n v="663800"/>
    <s v="Prime de chantier"/>
    <s v="Prime chantiers KISITO MAI 2025"/>
    <x v="12"/>
    <n v="100000"/>
  </r>
  <r>
    <x v="4"/>
    <d v="2025-05-20T00:00:00"/>
    <s v="REM"/>
    <n v="663800"/>
    <s v="Prime de chantier"/>
    <s v="Prime chantiers TAKO MAI 2025"/>
    <x v="20"/>
    <n v="100000"/>
  </r>
  <r>
    <x v="4"/>
    <d v="2025-05-20T00:00:00"/>
    <s v="REM"/>
    <n v="663800"/>
    <s v="Prime de chantier"/>
    <s v="Prime chantiers WILFRID MAI 2025"/>
    <x v="17"/>
    <n v="100000"/>
  </r>
  <r>
    <x v="4"/>
    <d v="2025-05-20T00:00:00"/>
    <s v="REM"/>
    <n v="663100"/>
    <s v="Indemnité de logement"/>
    <s v="Prime logement AUGUSTIN MAI 2025"/>
    <x v="9"/>
    <n v="50000"/>
  </r>
  <r>
    <x v="4"/>
    <d v="2025-05-20T00:00:00"/>
    <s v="REM"/>
    <n v="663100"/>
    <s v="Indemnité de logement"/>
    <s v="Prime logement DANJINOU MAI 2025"/>
    <x v="11"/>
    <n v="50000"/>
  </r>
  <r>
    <x v="4"/>
    <d v="2025-05-20T00:00:00"/>
    <s v="REM"/>
    <n v="663100"/>
    <s v="Indemnité de logement"/>
    <s v="Prime logement HOSPICE MAI 2025"/>
    <x v="18"/>
    <n v="50000"/>
  </r>
  <r>
    <x v="4"/>
    <d v="2025-05-20T00:00:00"/>
    <s v="REM"/>
    <n v="663100"/>
    <s v="Indemnité de logement"/>
    <s v="Prime logement KISITO MAI 2025"/>
    <x v="12"/>
    <n v="50000"/>
  </r>
  <r>
    <x v="4"/>
    <d v="2025-05-20T00:00:00"/>
    <s v="REM"/>
    <n v="663100"/>
    <s v="Indemnité de logement"/>
    <s v="Prime logement LIONEL MAI 2025"/>
    <x v="16"/>
    <n v="50000"/>
  </r>
  <r>
    <x v="4"/>
    <d v="2025-05-20T00:00:00"/>
    <s v="REM"/>
    <n v="663100"/>
    <s v="Indemnité de logement"/>
    <s v="Prime logement PARAISO MAI 2025"/>
    <x v="19"/>
    <n v="50000"/>
  </r>
  <r>
    <x v="4"/>
    <d v="2025-05-20T00:00:00"/>
    <s v="REM"/>
    <n v="663100"/>
    <s v="Indemnité de logement"/>
    <s v="Prime logement TAKO MAI 2025"/>
    <x v="20"/>
    <n v="50000"/>
  </r>
  <r>
    <x v="4"/>
    <d v="2025-05-20T00:00:00"/>
    <s v="REM"/>
    <n v="663100"/>
    <s v="Indemnité de logement"/>
    <s v="Prime logement WILFRID MAI 2025"/>
    <x v="17"/>
    <n v="50000"/>
  </r>
  <r>
    <x v="4"/>
    <d v="2025-05-14T00:00:00"/>
    <s v="REM"/>
    <n v="632700"/>
    <s v="Rémunération des autres prestataires de service"/>
    <s v="REM AMINE MAI 2025"/>
    <x v="7"/>
    <n v="2680125"/>
  </r>
  <r>
    <x v="4"/>
    <d v="2025-05-09T00:00:00"/>
    <s v="REM"/>
    <n v="632700"/>
    <s v="Rémunération des autres prestataires de service"/>
    <s v="REM FANOU FRSTUS MAI 2025"/>
    <x v="4"/>
    <n v="350000"/>
  </r>
  <r>
    <x v="4"/>
    <d v="2025-05-20T00:00:00"/>
    <s v="REM"/>
    <n v="632700"/>
    <s v="Rémunération des autres prestataires de service"/>
    <s v="REM HOUNDEKON MAI 2025"/>
    <x v="32"/>
    <n v="350000"/>
  </r>
  <r>
    <x v="4"/>
    <d v="2025-05-07T00:00:00"/>
    <s v="REM"/>
    <n v="632700"/>
    <s v="Rémunération des autres prestataires de service"/>
    <s v="REM ISIDORE MAI 2025"/>
    <x v="2"/>
    <n v="1378350"/>
  </r>
  <r>
    <x v="4"/>
    <d v="2025-05-09T00:00:00"/>
    <s v="CAI"/>
    <n v="658800"/>
    <s v="Autres charges diverses"/>
    <s v="Rgl SONEB: Dec2024 Jan-Fev2025 appart AMINE"/>
    <x v="38"/>
    <n v="3"/>
  </r>
  <r>
    <x v="4"/>
    <d v="2025-05-20T00:00:00"/>
    <s v="REM"/>
    <n v="661100"/>
    <s v="Rémunération personnel permanent"/>
    <s v="Salaire AUGUSTIN MAI 2025"/>
    <x v="9"/>
    <n v="320747"/>
  </r>
  <r>
    <x v="4"/>
    <d v="2025-05-20T00:00:00"/>
    <s v="REM"/>
    <n v="661100"/>
    <s v="Rémunération personnel permanent"/>
    <s v="Salaire DA MATHA MAI 2025"/>
    <x v="10"/>
    <n v="127697"/>
  </r>
  <r>
    <x v="4"/>
    <d v="2025-05-20T00:00:00"/>
    <s v="REM"/>
    <n v="661100"/>
    <s v="Rémunération personnel permanent"/>
    <s v="Salaire DANJINOU MAI 2025"/>
    <x v="11"/>
    <n v="320747"/>
  </r>
  <r>
    <x v="4"/>
    <d v="2025-05-20T00:00:00"/>
    <s v="REM"/>
    <n v="661100"/>
    <s v="Rémunération personnel permanent"/>
    <s v="Salaire HOSPICE MAI 2025"/>
    <x v="18"/>
    <n v="409336"/>
  </r>
  <r>
    <x v="4"/>
    <d v="2025-05-20T00:00:00"/>
    <s v="REM"/>
    <n v="661100"/>
    <s v="Rémunération personnel permanent"/>
    <s v="Salaire KISITO MAI 2025"/>
    <x v="12"/>
    <n v="409336"/>
  </r>
  <r>
    <x v="4"/>
    <d v="2025-05-20T00:00:00"/>
    <s v="REM"/>
    <n v="661100"/>
    <s v="Rémunération personnel permanent"/>
    <s v="Salaire LIONEL MAI 2025"/>
    <x v="16"/>
    <n v="781224"/>
  </r>
  <r>
    <x v="4"/>
    <d v="2025-05-20T00:00:00"/>
    <s v="REM"/>
    <n v="661100"/>
    <s v="Rémunération personnel permanent"/>
    <s v="Salaire MAYODE MAI 2025"/>
    <x v="13"/>
    <n v="127697"/>
  </r>
  <r>
    <x v="4"/>
    <d v="2025-05-20T00:00:00"/>
    <s v="REM"/>
    <n v="661100"/>
    <s v="Rémunération personnel permanent"/>
    <s v="Salaire PARAISO MAI 2025"/>
    <x v="19"/>
    <n v="320747"/>
  </r>
  <r>
    <x v="4"/>
    <d v="2025-05-20T00:00:00"/>
    <s v="REM"/>
    <n v="661100"/>
    <s v="Rémunération personnel permanent"/>
    <s v="Salaire TAKO MAI 2025"/>
    <x v="20"/>
    <n v="320747"/>
  </r>
  <r>
    <x v="4"/>
    <d v="2025-05-20T00:00:00"/>
    <s v="REM"/>
    <n v="661100"/>
    <s v="Rémunération personnel permanent"/>
    <s v="Salaire WILFRID MAI 2025"/>
    <x v="17"/>
    <n v="409336"/>
  </r>
  <r>
    <x v="4"/>
    <d v="2025-05-20T00:00:00"/>
    <s v="REM"/>
    <n v="641300"/>
    <s v="Taxes sur appointements salaires"/>
    <s v="VPS sur Salaire KISITO MAI 2025"/>
    <x v="15"/>
    <n v="22373"/>
  </r>
  <r>
    <x v="4"/>
    <d v="2025-05-20T00:00:00"/>
    <s v="REM"/>
    <n v="641300"/>
    <s v="Taxes sur appointements salaires"/>
    <s v="VPS sur salaire MAYODE MAI 2025"/>
    <x v="15"/>
    <n v="5108"/>
  </r>
  <r>
    <x v="4"/>
    <d v="2025-05-20T00:00:00"/>
    <s v="REM"/>
    <n v="641300"/>
    <s v="Taxes sur appointements salaires"/>
    <s v="VPS sur Salaire TAKO MAI 2025"/>
    <x v="15"/>
    <n v="18830"/>
  </r>
  <r>
    <x v="4"/>
    <d v="2025-05-20T00:00:00"/>
    <s v="REM"/>
    <n v="641300"/>
    <s v="Taxes sur appointements salaires"/>
    <s v="VPS sur Salaire WILFRID MAI 2025"/>
    <x v="15"/>
    <n v="22373"/>
  </r>
  <r>
    <x v="5"/>
    <d v="2025-06-23T00:00:00"/>
    <s v="ACHCP"/>
    <n v="628800"/>
    <s v="Autres frais de telecommunication"/>
    <s v="Activat° forfait internet AMINE"/>
    <x v="28"/>
    <n v="15100"/>
  </r>
  <r>
    <x v="5"/>
    <d v="2025-06-23T00:00:00"/>
    <s v="ACHCP"/>
    <n v="628800"/>
    <s v="Autres frais de telecommunication"/>
    <s v="Activat° forfait internet AUBENAS"/>
    <x v="28"/>
    <n v="15100"/>
  </r>
  <r>
    <x v="5"/>
    <d v="2025-06-23T00:00:00"/>
    <s v="ACHCP"/>
    <n v="628800"/>
    <s v="Autres frais de telecommunication"/>
    <s v="Activat° forfait internet AUGUSTIN"/>
    <x v="28"/>
    <n v="15100"/>
  </r>
  <r>
    <x v="5"/>
    <d v="2025-06-23T00:00:00"/>
    <s v="ACHCP"/>
    <n v="628800"/>
    <s v="Autres frais de telecommunication"/>
    <s v="Activat° forfait internet CHARBEL"/>
    <x v="28"/>
    <n v="15500"/>
  </r>
  <r>
    <x v="5"/>
    <d v="2025-06-23T00:00:00"/>
    <s v="ACHCP"/>
    <n v="628800"/>
    <s v="Autres frais de telecommunication"/>
    <s v="Activat° forfait internet DINE"/>
    <x v="28"/>
    <n v="15500"/>
  </r>
  <r>
    <x v="5"/>
    <d v="2025-06-23T00:00:00"/>
    <s v="ACHCP"/>
    <n v="628800"/>
    <s v="Autres frais de telecommunication"/>
    <s v="Activat° forfait internet FESTUS"/>
    <x v="28"/>
    <n v="15100"/>
  </r>
  <r>
    <x v="5"/>
    <d v="2025-06-23T00:00:00"/>
    <s v="ACHCP"/>
    <n v="628800"/>
    <s v="Autres frais de telecommunication"/>
    <s v="Activat° forfait internet FLAVIEN"/>
    <x v="28"/>
    <n v="15100"/>
  </r>
  <r>
    <x v="5"/>
    <d v="2025-06-23T00:00:00"/>
    <s v="ACHCP"/>
    <n v="628800"/>
    <s v="Autres frais de telecommunication"/>
    <s v="Activat° forfait internet FRANCITE"/>
    <x v="28"/>
    <n v="15100"/>
  </r>
  <r>
    <x v="5"/>
    <d v="2025-06-23T00:00:00"/>
    <s v="ACHCP"/>
    <n v="628800"/>
    <s v="Autres frais de telecommunication"/>
    <s v="Activat° forfait internet HOSPICE"/>
    <x v="28"/>
    <n v="15500"/>
  </r>
  <r>
    <x v="5"/>
    <d v="2025-06-23T00:00:00"/>
    <s v="ACHCP"/>
    <n v="628800"/>
    <s v="Autres frais de telecommunication"/>
    <s v="Activat° forfait internet ISIDORE"/>
    <x v="28"/>
    <n v="15100"/>
  </r>
  <r>
    <x v="5"/>
    <d v="2025-06-23T00:00:00"/>
    <s v="ACHCP"/>
    <n v="628800"/>
    <s v="Autres frais de telecommunication"/>
    <s v="Activat° forfait internet KISITO"/>
    <x v="28"/>
    <n v="15100"/>
  </r>
  <r>
    <x v="5"/>
    <d v="2025-06-23T00:00:00"/>
    <s v="ACHCP"/>
    <n v="628800"/>
    <s v="Autres frais de telecommunication"/>
    <s v="Activat° forfait internet LIONEL"/>
    <x v="28"/>
    <n v="15500"/>
  </r>
  <r>
    <x v="5"/>
    <d v="2025-06-23T00:00:00"/>
    <s v="ACHCP"/>
    <n v="628800"/>
    <s v="Autres frais de telecommunication"/>
    <s v="Activat° forfait internet WILFRID"/>
    <x v="28"/>
    <n v="15100"/>
  </r>
  <r>
    <x v="5"/>
    <d v="2025-06-20T00:00:00"/>
    <s v="REM"/>
    <n v="637200"/>
    <s v="Personnel détaché ou prêté à l'entité"/>
    <s v="Allocations AUBENAS Juin 2025"/>
    <x v="14"/>
    <n v="305000"/>
  </r>
  <r>
    <x v="5"/>
    <d v="2025-06-28T00:00:00"/>
    <s v="ACHC"/>
    <n v="605300"/>
    <s v="Fourniture non stockables-Autres énergies"/>
    <s v="Carburat°CD4018 d M.Isidor"/>
    <x v="35"/>
    <n v="25000"/>
  </r>
  <r>
    <x v="5"/>
    <d v="2025-06-28T00:00:00"/>
    <s v="ACHC"/>
    <n v="605300"/>
    <s v="Fourniture non stockables-Autres énergies"/>
    <s v="carburat°CD4018 d M.Isidor"/>
    <x v="35"/>
    <n v="35000"/>
  </r>
  <r>
    <x v="5"/>
    <d v="2025-06-30T00:00:00"/>
    <s v="ACHC"/>
    <n v="605300"/>
    <s v="Fourniture non stockables-Autres énergies"/>
    <s v="Carburat°CD5021 d M.AMINE"/>
    <x v="27"/>
    <n v="25000"/>
  </r>
  <r>
    <x v="5"/>
    <d v="2025-06-20T00:00:00"/>
    <s v="REM"/>
    <n v="664100"/>
    <s v="Charges sociales sur rémunération du personnel na"/>
    <s v="CNSS salaire  HOSPICE Juin 2025"/>
    <x v="15"/>
    <n v="114331"/>
  </r>
  <r>
    <x v="5"/>
    <d v="2025-06-20T00:00:00"/>
    <s v="REM"/>
    <n v="664100"/>
    <s v="Charges sociales sur rémunération du personnel na"/>
    <s v="CNSS salaire  KISITO Juin 2025"/>
    <x v="15"/>
    <n v="114331"/>
  </r>
  <r>
    <x v="5"/>
    <d v="2025-06-20T00:00:00"/>
    <s v="REM"/>
    <n v="664100"/>
    <s v="Charges sociales sur rémunération du personnel na"/>
    <s v="CNSS salaire  WILFRID Juin 2025"/>
    <x v="15"/>
    <n v="114331"/>
  </r>
  <r>
    <x v="5"/>
    <d v="2025-06-20T00:00:00"/>
    <s v="REM"/>
    <n v="664100"/>
    <s v="Charges sociales sur rémunération du personnel na"/>
    <s v="CNSS salaire DA MATHA Juin 2025"/>
    <x v="15"/>
    <n v="26713"/>
  </r>
  <r>
    <x v="5"/>
    <d v="2025-06-20T00:00:00"/>
    <s v="REM"/>
    <n v="664100"/>
    <s v="Charges sociales sur rémunération du personnel na"/>
    <s v="CNSS salaire DJANDJINOU Juin 2025"/>
    <x v="15"/>
    <n v="97145"/>
  </r>
  <r>
    <x v="5"/>
    <d v="2025-06-20T00:00:00"/>
    <s v="REM"/>
    <n v="664100"/>
    <s v="Charges sociales sur rémunération du personnel na"/>
    <s v="CNSS salaire LIONEL Juin 2025"/>
    <x v="15"/>
    <n v="167078"/>
  </r>
  <r>
    <x v="5"/>
    <d v="2025-06-20T00:00:00"/>
    <s v="REM"/>
    <n v="664100"/>
    <s v="Charges sociales sur rémunération du personnel na"/>
    <s v="CNSS salaire PARAISO Juin 2025"/>
    <x v="15"/>
    <n v="97145"/>
  </r>
  <r>
    <x v="5"/>
    <d v="2025-06-20T00:00:00"/>
    <s v="REM"/>
    <n v="664100"/>
    <s v="Charges sociales sur rémunération du personnel na"/>
    <s v="CNSS salaire TAKO Juin 2025"/>
    <x v="15"/>
    <n v="97145"/>
  </r>
  <r>
    <x v="5"/>
    <d v="2025-06-20T00:00:00"/>
    <s v="REM"/>
    <n v="664100"/>
    <s v="Charges sociales sur rémunération du personnel na"/>
    <s v="CNSS sur salaire MAYODE Juin 2025"/>
    <x v="15"/>
    <n v="26713"/>
  </r>
  <r>
    <x v="5"/>
    <d v="2025-06-25T00:00:00"/>
    <s v="PREST-C"/>
    <n v="624200"/>
    <s v="Entretiens et réparation des biens mobiliers"/>
    <s v="Entretien du véh CD5021 d M.AMINE"/>
    <x v="29"/>
    <n v="3000"/>
  </r>
  <r>
    <x v="5"/>
    <d v="2025-06-25T00:00:00"/>
    <s v="PREST-B"/>
    <n v="624200"/>
    <s v="Entretiens et réparation des biens mobiliers"/>
    <s v="Entretien véhicule AMINE CD5021RB"/>
    <x v="29"/>
    <n v="50847"/>
  </r>
  <r>
    <x v="5"/>
    <d v="2025-06-25T00:00:00"/>
    <s v="PREST-B"/>
    <n v="624200"/>
    <s v="Entretiens et réparation des biens mobiliers"/>
    <s v="Entretien véhicule ISIDORECD4018RB"/>
    <x v="29"/>
    <n v="117751"/>
  </r>
  <r>
    <x v="5"/>
    <d v="2025-06-02T00:00:00"/>
    <s v="PREST-B"/>
    <n v="605700"/>
    <s v="Achat de prestations de services"/>
    <s v="Fact BERTRAND assistance technique SDP"/>
    <x v="36"/>
    <n v="1393750"/>
  </r>
  <r>
    <x v="5"/>
    <d v="2025-06-03T00:00:00"/>
    <s v="PREST-B"/>
    <n v="624200"/>
    <s v="Entretiens et réparation des biens mobiliers"/>
    <s v="Fact CFAO entretien véh ISIDORE CD4018"/>
    <x v="29"/>
    <n v="300000"/>
  </r>
  <r>
    <x v="5"/>
    <d v="2025-06-13T00:00:00"/>
    <s v="ACHC"/>
    <n v="638400"/>
    <s v="Frais de mission"/>
    <s v="Frs d miss°Bernadin condu l'auditeur sur différents chantiers du 18-19/06/25"/>
    <x v="31"/>
    <n v="15000"/>
  </r>
  <r>
    <x v="5"/>
    <d v="2025-06-13T00:00:00"/>
    <s v="ACHC"/>
    <n v="638400"/>
    <s v="Frais de mission"/>
    <s v="Frs d miss°DA-MATHA conduir l CM Isidore sur CITES du 17 au 19/06/25"/>
    <x v="6"/>
    <n v="45000"/>
  </r>
  <r>
    <x v="5"/>
    <d v="2025-06-16T00:00:00"/>
    <s v="ACHC"/>
    <n v="638400"/>
    <s v="Frais de mission"/>
    <s v="Frs d miss°M. Isidor pr visit mensuel des chantiers CITES: Juin 2025"/>
    <x v="0"/>
    <n v="120000"/>
  </r>
  <r>
    <x v="5"/>
    <d v="2025-06-19T00:00:00"/>
    <s v="PREST-C"/>
    <n v="605700"/>
    <s v="Achat de prestations de services"/>
    <s v="Impress°rapport mensuel CITES:Mai 2025"/>
    <x v="5"/>
    <n v="56400"/>
  </r>
  <r>
    <x v="5"/>
    <d v="2025-06-12T00:00:00"/>
    <s v="ACHC"/>
    <n v="618102"/>
    <s v="Frais de péage et de parking"/>
    <s v="Parking CD5021 véh M.AMINE"/>
    <x v="1"/>
    <n v="1000"/>
  </r>
  <r>
    <x v="5"/>
    <d v="2025-06-14T00:00:00"/>
    <s v="ACHC"/>
    <n v="618102"/>
    <s v="Frais de péage et de parking"/>
    <s v="Parking CD5021 véh M.AMINE"/>
    <x v="1"/>
    <n v="1000"/>
  </r>
  <r>
    <x v="5"/>
    <d v="2025-06-10T00:00:00"/>
    <s v="ACHC"/>
    <n v="618102"/>
    <s v="Frais de péage et de parking"/>
    <s v="Péag CD4018 d M.Isidore"/>
    <x v="1"/>
    <n v="1000"/>
  </r>
  <r>
    <x v="5"/>
    <d v="2025-06-10T00:00:00"/>
    <s v="ACHC"/>
    <n v="618102"/>
    <s v="Frais de péage et de parking"/>
    <s v="Péag CD4018 d M.Isidore"/>
    <x v="1"/>
    <n v="1000"/>
  </r>
  <r>
    <x v="5"/>
    <d v="2025-06-11T00:00:00"/>
    <s v="ACHC"/>
    <n v="618102"/>
    <s v="Frais de péage et de parking"/>
    <s v="Péag CD4018 d M.Isidore"/>
    <x v="1"/>
    <n v="1000"/>
  </r>
  <r>
    <x v="5"/>
    <d v="2025-06-12T00:00:00"/>
    <s v="ACHC"/>
    <n v="618102"/>
    <s v="Frais de péage et de parking"/>
    <s v="Péag CD4018 d M.Isidore"/>
    <x v="1"/>
    <n v="1000"/>
  </r>
  <r>
    <x v="5"/>
    <d v="2025-06-17T00:00:00"/>
    <s v="ACHC"/>
    <n v="618102"/>
    <s v="Frais de péage et de parking"/>
    <s v="Péag CD4018 d M.Isidore"/>
    <x v="1"/>
    <n v="400"/>
  </r>
  <r>
    <x v="5"/>
    <d v="2025-06-17T00:00:00"/>
    <s v="ACHC"/>
    <n v="618102"/>
    <s v="Frais de péage et de parking"/>
    <s v="Péag CD4018 d M.Isidore"/>
    <x v="1"/>
    <n v="400"/>
  </r>
  <r>
    <x v="5"/>
    <d v="2025-06-17T00:00:00"/>
    <s v="ACHC"/>
    <n v="618102"/>
    <s v="Frais de péage et de parking"/>
    <s v="Péag CD4018 d M.Isidore"/>
    <x v="1"/>
    <n v="400"/>
  </r>
  <r>
    <x v="5"/>
    <d v="2025-06-18T00:00:00"/>
    <s v="ACHC"/>
    <n v="618102"/>
    <s v="Frais de péage et de parking"/>
    <s v="Péag CD4018 d M.Isidore"/>
    <x v="1"/>
    <n v="1000"/>
  </r>
  <r>
    <x v="5"/>
    <d v="2025-06-23T00:00:00"/>
    <s v="ACHC"/>
    <n v="618102"/>
    <s v="Frais de péage et de parking"/>
    <s v="Péag Cd4018 d M.Isidore"/>
    <x v="1"/>
    <n v="1000"/>
  </r>
  <r>
    <x v="5"/>
    <d v="2025-06-23T00:00:00"/>
    <s v="ACHC"/>
    <n v="618102"/>
    <s v="Frais de péage et de parking"/>
    <s v="Péag Cd4018 d M.Isidore"/>
    <x v="1"/>
    <n v="300"/>
  </r>
  <r>
    <x v="5"/>
    <d v="2025-06-25T00:00:00"/>
    <s v="ACHC"/>
    <n v="618102"/>
    <s v="Frais de péage et de parking"/>
    <s v="Péag Cd4018 d M.Isidore"/>
    <x v="1"/>
    <n v="1000"/>
  </r>
  <r>
    <x v="5"/>
    <d v="2025-06-29T00:00:00"/>
    <s v="ACHC"/>
    <n v="618102"/>
    <s v="Frais de péage et de parking"/>
    <s v="Péag Cd4018 d M.Isidore"/>
    <x v="1"/>
    <n v="1000"/>
  </r>
  <r>
    <x v="5"/>
    <d v="2025-06-26T00:00:00"/>
    <s v="ACHC"/>
    <n v="618102"/>
    <s v="Frais de péage et de parking"/>
    <s v="Péage véh CD5021 d M.AMINE"/>
    <x v="1"/>
    <n v="400"/>
  </r>
  <r>
    <x v="5"/>
    <d v="2025-06-20T00:00:00"/>
    <s v="REM"/>
    <n v="661200"/>
    <s v="Primes et gratifications"/>
    <s v="Primes certificat° DJANDJINOU Juin 2025"/>
    <x v="11"/>
    <n v="30000"/>
  </r>
  <r>
    <x v="5"/>
    <d v="2025-06-20T00:00:00"/>
    <s v="REM"/>
    <n v="663100"/>
    <s v="Indemnité de logement"/>
    <s v="Primes certification  KISITO Juin 2025"/>
    <x v="12"/>
    <n v="50000"/>
  </r>
  <r>
    <x v="5"/>
    <d v="2025-06-20T00:00:00"/>
    <s v="REM"/>
    <n v="661200"/>
    <s v="Primes et gratifications"/>
    <s v="Primes certification AUGUSTIN Juin 2025"/>
    <x v="9"/>
    <n v="30000"/>
  </r>
  <r>
    <x v="5"/>
    <d v="2025-06-20T00:00:00"/>
    <s v="REM"/>
    <n v="661200"/>
    <s v="Primes et gratifications"/>
    <s v="Primes certification DA MATHA Juin 2025"/>
    <x v="10"/>
    <n v="10000"/>
  </r>
  <r>
    <x v="5"/>
    <d v="2025-06-20T00:00:00"/>
    <s v="REM"/>
    <n v="661200"/>
    <s v="Primes et gratifications"/>
    <s v="Primes certification HOSPICE Juin 2025"/>
    <x v="18"/>
    <n v="30000"/>
  </r>
  <r>
    <x v="5"/>
    <d v="2025-06-20T00:00:00"/>
    <s v="REM"/>
    <n v="661200"/>
    <s v="Primes et gratifications"/>
    <s v="Primes certification KISITO Juin 2025"/>
    <x v="12"/>
    <n v="30000"/>
  </r>
  <r>
    <x v="5"/>
    <d v="2025-06-20T00:00:00"/>
    <s v="REM"/>
    <n v="661200"/>
    <s v="Primes et gratifications"/>
    <s v="Primes certification LIONEL Juin 2025"/>
    <x v="16"/>
    <n v="30000"/>
  </r>
  <r>
    <x v="5"/>
    <d v="2025-06-20T00:00:00"/>
    <s v="REM"/>
    <n v="661200"/>
    <s v="Primes et gratifications"/>
    <s v="Primes certification MAYODE Juin 2025"/>
    <x v="13"/>
    <n v="10000"/>
  </r>
  <r>
    <x v="5"/>
    <d v="2025-06-20T00:00:00"/>
    <s v="REM"/>
    <n v="661200"/>
    <s v="Primes et gratifications"/>
    <s v="Primes certification PARAISO Juin 2025"/>
    <x v="19"/>
    <n v="30000"/>
  </r>
  <r>
    <x v="5"/>
    <d v="2025-06-20T00:00:00"/>
    <s v="REM"/>
    <n v="661200"/>
    <s v="Primes et gratifications"/>
    <s v="Primes certification WILFRID Juin 2025"/>
    <x v="17"/>
    <n v="30000"/>
  </r>
  <r>
    <x v="5"/>
    <d v="2025-06-20T00:00:00"/>
    <s v="REM"/>
    <n v="663800"/>
    <s v="Prime de chantier"/>
    <s v="Primes chantiers  WILFRID Juin 2025"/>
    <x v="17"/>
    <n v="100000"/>
  </r>
  <r>
    <x v="5"/>
    <d v="2025-06-20T00:00:00"/>
    <s v="REM"/>
    <n v="663800"/>
    <s v="Prime de chantier"/>
    <s v="Primes chantiers DJANDJINOU Juin 2025"/>
    <x v="11"/>
    <n v="100000"/>
  </r>
  <r>
    <x v="5"/>
    <d v="2025-06-20T00:00:00"/>
    <s v="REM"/>
    <n v="663800"/>
    <s v="Prime de chantier"/>
    <s v="Primes chantiers HOSPICE Juin 2025"/>
    <x v="18"/>
    <n v="100000"/>
  </r>
  <r>
    <x v="5"/>
    <d v="2025-06-20T00:00:00"/>
    <s v="REM"/>
    <n v="663800"/>
    <s v="Prime de chantier"/>
    <s v="Primes chantiers KISITO Juin 2025"/>
    <x v="12"/>
    <n v="100000"/>
  </r>
  <r>
    <x v="5"/>
    <d v="2025-06-20T00:00:00"/>
    <s v="REM"/>
    <n v="663800"/>
    <s v="Prime de chantier"/>
    <s v="Primes chantiers PARAISO Juin 2025"/>
    <x v="19"/>
    <n v="100000"/>
  </r>
  <r>
    <x v="5"/>
    <d v="2025-06-20T00:00:00"/>
    <s v="REM"/>
    <n v="663800"/>
    <s v="Prime de chantier"/>
    <s v="Primes chantiers TAKO Juin 2025"/>
    <x v="20"/>
    <n v="100000"/>
  </r>
  <r>
    <x v="5"/>
    <d v="2025-06-20T00:00:00"/>
    <s v="REM"/>
    <n v="661200"/>
    <s v="Primes et gratifications"/>
    <s v="Primes et gratifications TAKO Juin 2025"/>
    <x v="20"/>
    <n v="30000"/>
  </r>
  <r>
    <x v="5"/>
    <d v="2025-06-20T00:00:00"/>
    <s v="REM"/>
    <n v="663100"/>
    <s v="Indemnité de logement"/>
    <s v="Primes logement  AUGUSTIN Juin 2025"/>
    <x v="9"/>
    <n v="50000"/>
  </r>
  <r>
    <x v="5"/>
    <d v="2025-06-20T00:00:00"/>
    <s v="REM"/>
    <n v="663100"/>
    <s v="Indemnité de logement"/>
    <s v="Primes logement  WILFRID Juin 2025"/>
    <x v="17"/>
    <n v="50000"/>
  </r>
  <r>
    <x v="5"/>
    <d v="2025-06-20T00:00:00"/>
    <s v="REM"/>
    <n v="663800"/>
    <s v="Prime de chantier"/>
    <s v="Primes logement AUGUSTIN Juin 2025"/>
    <x v="9"/>
    <n v="100000"/>
  </r>
  <r>
    <x v="5"/>
    <d v="2025-06-20T00:00:00"/>
    <s v="REM"/>
    <n v="663100"/>
    <s v="Indemnité de logement"/>
    <s v="Primes logement DJANDJINOU Juin 2025"/>
    <x v="11"/>
    <n v="50000"/>
  </r>
  <r>
    <x v="5"/>
    <d v="2025-06-20T00:00:00"/>
    <s v="REM"/>
    <n v="663100"/>
    <s v="Indemnité de logement"/>
    <s v="Primes logement HOSPICE Juin 2025"/>
    <x v="18"/>
    <n v="50000"/>
  </r>
  <r>
    <x v="5"/>
    <d v="2025-06-20T00:00:00"/>
    <s v="REM"/>
    <n v="663100"/>
    <s v="Indemnité de logement"/>
    <s v="Primes logement LIONEL Juin 2025"/>
    <x v="16"/>
    <n v="50000"/>
  </r>
  <r>
    <x v="5"/>
    <d v="2025-06-20T00:00:00"/>
    <s v="REM"/>
    <n v="663100"/>
    <s v="Indemnité de logement"/>
    <s v="Primes logement PARAISO Juin 2025"/>
    <x v="19"/>
    <n v="50000"/>
  </r>
  <r>
    <x v="5"/>
    <d v="2025-06-20T00:00:00"/>
    <s v="REM"/>
    <n v="663100"/>
    <s v="Indemnité de logement"/>
    <s v="Primes logement TAKO Juin 2025"/>
    <x v="20"/>
    <n v="50000"/>
  </r>
  <r>
    <x v="5"/>
    <d v="2025-06-12T00:00:00"/>
    <s v="REM"/>
    <n v="632700"/>
    <s v="Rémunération des autres prestataires de service"/>
    <s v="REM AMINE Juin 2025"/>
    <x v="7"/>
    <n v="2730125"/>
  </r>
  <r>
    <x v="5"/>
    <d v="2025-06-13T00:00:00"/>
    <s v="REM"/>
    <n v="632700"/>
    <s v="Rémunération des autres prestataires de service"/>
    <s v="REM DJABOUTOUBOUTOU Juin 2025"/>
    <x v="36"/>
    <n v="480000"/>
  </r>
  <r>
    <x v="5"/>
    <d v="2025-06-13T00:00:00"/>
    <s v="REM"/>
    <n v="632700"/>
    <s v="Rémunération des autres prestataires de service"/>
    <s v="REM DJABOUTOUBOUTOU Mai 2025"/>
    <x v="36"/>
    <n v="306818"/>
  </r>
  <r>
    <x v="5"/>
    <d v="2025-06-10T00:00:00"/>
    <s v="REM"/>
    <n v="632700"/>
    <s v="Rémunération des autres prestataires de service"/>
    <s v="REM FANOU Juin 2025"/>
    <x v="4"/>
    <n v="380000"/>
  </r>
  <r>
    <x v="5"/>
    <d v="2025-06-12T00:00:00"/>
    <s v="REM"/>
    <n v="632700"/>
    <s v="Rémunération des autres prestataires de service"/>
    <s v="REM HOUNDEKON FLAVIEN Juin 2025"/>
    <x v="32"/>
    <n v="380000"/>
  </r>
  <r>
    <x v="5"/>
    <d v="2025-06-02T00:00:00"/>
    <s v="REM"/>
    <n v="632700"/>
    <s v="Rémunération des autres prestataires de service"/>
    <s v="REM ISIDORE Juin 2025"/>
    <x v="2"/>
    <n v="1408350"/>
  </r>
  <r>
    <x v="5"/>
    <d v="2025-06-03T00:00:00"/>
    <s v="PREST-C"/>
    <n v="624200"/>
    <s v="Entretiens et réparation des biens mobiliers"/>
    <s v="Réparatien véh CD4018 M.Isidor"/>
    <x v="29"/>
    <n v="7500"/>
  </r>
  <r>
    <x v="5"/>
    <d v="2025-06-03T00:00:00"/>
    <s v="BIIC"/>
    <n v="631800"/>
    <s v="Frais Bancaires"/>
    <s v="Rglt fact BERTRAND assistance technique SDP"/>
    <x v="25"/>
    <n v="33400"/>
  </r>
  <r>
    <x v="5"/>
    <d v="2025-06-20T00:00:00"/>
    <s v="REM"/>
    <n v="661100"/>
    <s v="Rémunération personnel permanent"/>
    <s v="Salaire  HOSPICE Juin 2025"/>
    <x v="18"/>
    <n v="409336"/>
  </r>
  <r>
    <x v="5"/>
    <d v="2025-06-20T00:00:00"/>
    <s v="REM"/>
    <n v="661100"/>
    <s v="Rémunération personnel permanent"/>
    <s v="Salaire  KISITO Juin 2025"/>
    <x v="12"/>
    <n v="409336"/>
  </r>
  <r>
    <x v="5"/>
    <d v="2025-06-20T00:00:00"/>
    <s v="REM"/>
    <n v="661100"/>
    <s v="Rémunération personnel permanent"/>
    <s v="Salaire AUGUSTIN Juin 2025"/>
    <x v="9"/>
    <n v="320747"/>
  </r>
  <r>
    <x v="5"/>
    <d v="2025-06-20T00:00:00"/>
    <s v="REM"/>
    <n v="661100"/>
    <s v="Rémunération personnel permanent"/>
    <s v="Salaire DA MATHA Juin 2025"/>
    <x v="10"/>
    <n v="127697"/>
  </r>
  <r>
    <x v="5"/>
    <d v="2025-06-20T00:00:00"/>
    <s v="REM"/>
    <n v="661100"/>
    <s v="Rémunération personnel permanent"/>
    <s v="Salaire DJANDJINOU Juin 2025"/>
    <x v="11"/>
    <n v="320747"/>
  </r>
  <r>
    <x v="5"/>
    <d v="2025-06-20T00:00:00"/>
    <s v="REM"/>
    <n v="661100"/>
    <s v="Rémunération personnel permanent"/>
    <s v="Salaire LIONEL Juin 2025"/>
    <x v="16"/>
    <n v="781224"/>
  </r>
  <r>
    <x v="5"/>
    <d v="2025-06-20T00:00:00"/>
    <s v="REM"/>
    <n v="661100"/>
    <s v="Rémunération personnel permanent"/>
    <s v="Salaire MAYODE Juin 2025"/>
    <x v="13"/>
    <n v="127697"/>
  </r>
  <r>
    <x v="5"/>
    <d v="2025-06-20T00:00:00"/>
    <s v="REM"/>
    <n v="661100"/>
    <s v="Rémunération personnel permanent"/>
    <s v="Salaire PARAISO Juin 2025"/>
    <x v="19"/>
    <n v="320747"/>
  </r>
  <r>
    <x v="5"/>
    <d v="2025-06-20T00:00:00"/>
    <s v="REM"/>
    <n v="661100"/>
    <s v="Rémunération personnel permanent"/>
    <s v="Salaire TAKO Juin 2025"/>
    <x v="20"/>
    <n v="320747"/>
  </r>
  <r>
    <x v="5"/>
    <d v="2025-06-20T00:00:00"/>
    <s v="REM"/>
    <n v="661100"/>
    <s v="Rémunération personnel permanent"/>
    <s v="Salaire WILFRID Juin 2025"/>
    <x v="17"/>
    <n v="409336"/>
  </r>
  <r>
    <x v="5"/>
    <d v="2025-06-20T00:00:00"/>
    <s v="REM"/>
    <n v="641300"/>
    <s v="Taxes sur appointements salaires"/>
    <s v="VPS salaire  KISITO Juin 2025"/>
    <x v="15"/>
    <n v="23573"/>
  </r>
  <r>
    <x v="5"/>
    <d v="2025-06-20T00:00:00"/>
    <s v="REM"/>
    <n v="641300"/>
    <s v="Taxes sur appointements salaires"/>
    <s v="VPS salaire  WILFRID Juin 2025"/>
    <x v="15"/>
    <n v="23573"/>
  </r>
  <r>
    <x v="5"/>
    <d v="2025-06-20T00:00:00"/>
    <s v="REM"/>
    <n v="664100"/>
    <s v="Charges sociales sur rémunération du personnel na"/>
    <s v="VPS salaire AUGUSTIN Juin 2025"/>
    <x v="15"/>
    <n v="97145"/>
  </r>
  <r>
    <x v="5"/>
    <d v="2025-06-20T00:00:00"/>
    <s v="REM"/>
    <n v="641300"/>
    <s v="Taxes sur appointements salaires"/>
    <s v="VPS salaire TAKO Juin 2025"/>
    <x v="15"/>
    <n v="20030"/>
  </r>
  <r>
    <x v="5"/>
    <d v="2025-06-20T00:00:00"/>
    <s v="REM"/>
    <n v="641300"/>
    <s v="Taxes sur appointements salaires"/>
    <s v="VPS sur salaire MAYODE Juin 2025"/>
    <x v="15"/>
    <n v="5508"/>
  </r>
  <r>
    <x v="6"/>
    <d v="2025-07-23T00:00:00"/>
    <s v="ACHC"/>
    <n v="605800"/>
    <s v="Achats de travaux, matériaux et équipements"/>
    <s v="Ach chaussur d sécurité pr Gille GOHOU"/>
    <x v="8"/>
    <n v="25000"/>
  </r>
  <r>
    <x v="6"/>
    <d v="2025-07-04T00:00:00"/>
    <s v="ACHC"/>
    <n v="628800"/>
    <s v="Autres frais de telecommunication"/>
    <s v="Ach forfait internet pr DJABOUTOUBOUTOU"/>
    <x v="28"/>
    <n v="15100"/>
  </r>
  <r>
    <x v="6"/>
    <d v="2025-07-11T00:00:00"/>
    <s v="ACHB"/>
    <n v="618101"/>
    <s v="Billets d'avion"/>
    <s v="Achat billet d'avion AMINE"/>
    <x v="37"/>
    <n v="1060000"/>
  </r>
  <r>
    <x v="6"/>
    <d v="2025-07-11T00:00:00"/>
    <s v="ACHB"/>
    <n v="618101"/>
    <s v="Billets d'avion"/>
    <s v="Achat billet d'avion AMINE"/>
    <x v="37"/>
    <n v="1880600"/>
  </r>
  <r>
    <x v="6"/>
    <d v="2025-07-18T00:00:00"/>
    <s v="ACHC"/>
    <n v="628800"/>
    <s v="Autres frais de telecommunication"/>
    <s v="Activat°Internet pr M.ABDEL"/>
    <x v="28"/>
    <n v="15100"/>
  </r>
  <r>
    <x v="6"/>
    <d v="2025-07-18T00:00:00"/>
    <s v="ACHC"/>
    <n v="628800"/>
    <s v="Autres frais de telecommunication"/>
    <s v="Activat°Internet pr M.AMINE"/>
    <x v="28"/>
    <n v="15100"/>
  </r>
  <r>
    <x v="6"/>
    <d v="2025-07-18T00:00:00"/>
    <s v="ACHC"/>
    <n v="628800"/>
    <s v="Autres frais de telecommunication"/>
    <s v="Activat°Internet pr M.AUBENAS"/>
    <x v="28"/>
    <n v="15100"/>
  </r>
  <r>
    <x v="6"/>
    <d v="2025-07-18T00:00:00"/>
    <s v="ACHC"/>
    <n v="628800"/>
    <s v="Autres frais de telecommunication"/>
    <s v="Activat°Internet pr M.AUGUSTIN"/>
    <x v="28"/>
    <n v="15100"/>
  </r>
  <r>
    <x v="6"/>
    <d v="2025-07-18T00:00:00"/>
    <s v="ACHC"/>
    <n v="628800"/>
    <s v="Autres frais de telecommunication"/>
    <s v="Activat°Internet pr M.CHARBEL"/>
    <x v="28"/>
    <n v="15500"/>
  </r>
  <r>
    <x v="6"/>
    <d v="2025-07-18T00:00:00"/>
    <s v="ACHC"/>
    <n v="628800"/>
    <s v="Autres frais de telecommunication"/>
    <s v="Activat°Internet pr M.DINE"/>
    <x v="28"/>
    <n v="15500"/>
  </r>
  <r>
    <x v="6"/>
    <d v="2025-07-18T00:00:00"/>
    <s v="ACHC"/>
    <n v="628800"/>
    <s v="Autres frais de telecommunication"/>
    <s v="Activat°Internet pr M.FESTUS"/>
    <x v="28"/>
    <n v="15100"/>
  </r>
  <r>
    <x v="6"/>
    <d v="2025-07-18T00:00:00"/>
    <s v="ACHC"/>
    <n v="628800"/>
    <s v="Autres frais de telecommunication"/>
    <s v="Activat°Internet pr M.FLAVIEN"/>
    <x v="28"/>
    <n v="15500"/>
  </r>
  <r>
    <x v="6"/>
    <d v="2025-07-18T00:00:00"/>
    <s v="ACHC"/>
    <n v="628800"/>
    <s v="Autres frais de telecommunication"/>
    <s v="Activat°Internet pr M.FRANCITE"/>
    <x v="28"/>
    <n v="15500"/>
  </r>
  <r>
    <x v="6"/>
    <d v="2025-07-18T00:00:00"/>
    <s v="ACHC"/>
    <n v="628800"/>
    <s v="Autres frais de telecommunication"/>
    <s v="Activat°Internet pr M.HOSPICE"/>
    <x v="28"/>
    <n v="15100"/>
  </r>
  <r>
    <x v="6"/>
    <d v="2025-07-18T00:00:00"/>
    <s v="ACHC"/>
    <n v="628800"/>
    <s v="Autres frais de telecommunication"/>
    <s v="Activat°Internet pr M.ISIDORE"/>
    <x v="28"/>
    <n v="15100"/>
  </r>
  <r>
    <x v="6"/>
    <d v="2025-07-18T00:00:00"/>
    <s v="ACHC"/>
    <n v="628800"/>
    <s v="Autres frais de telecommunication"/>
    <s v="Activat°Internet pr M.KISITO"/>
    <x v="28"/>
    <n v="15100"/>
  </r>
  <r>
    <x v="6"/>
    <d v="2025-07-18T00:00:00"/>
    <s v="ACHC"/>
    <n v="628800"/>
    <s v="Autres frais de telecommunication"/>
    <s v="Activat°Internet pr M.LIONEL"/>
    <x v="28"/>
    <n v="15100"/>
  </r>
  <r>
    <x v="6"/>
    <d v="2025-07-18T00:00:00"/>
    <s v="ACHC"/>
    <n v="628800"/>
    <s v="Autres frais de telecommunication"/>
    <s v="Activat°Internet pr M.WILFRID"/>
    <x v="28"/>
    <n v="15100"/>
  </r>
  <r>
    <x v="6"/>
    <d v="2025-07-21T00:00:00"/>
    <s v="REM"/>
    <n v="637200"/>
    <s v="Personnel détaché ou prêté à l'entité"/>
    <s v="Allocat° ET Prime AUBENAS Juillet 2025"/>
    <x v="14"/>
    <n v="275000"/>
  </r>
  <r>
    <x v="6"/>
    <d v="2025-07-01T00:00:00"/>
    <s v="ACHC"/>
    <n v="605300"/>
    <s v="Fourniture non stockables-Autres énergies"/>
    <s v="Carburat° CD4018 d M.Isidor"/>
    <x v="35"/>
    <n v="30000"/>
  </r>
  <r>
    <x v="6"/>
    <d v="2025-07-04T00:00:00"/>
    <s v="ACHC"/>
    <n v="605300"/>
    <s v="Fourniture non stockables-Autres énergies"/>
    <s v="Carburat°CD4018 d M.Isidore"/>
    <x v="35"/>
    <n v="31000"/>
  </r>
  <r>
    <x v="6"/>
    <d v="2025-07-11T00:00:00"/>
    <s v="ACHC"/>
    <n v="605300"/>
    <s v="Fourniture non stockables-Autres énergies"/>
    <s v="Carburat°CH2066 d M.KISITO"/>
    <x v="39"/>
    <n v="20100"/>
  </r>
  <r>
    <x v="6"/>
    <d v="2025-07-13T00:00:00"/>
    <s v="ACHC"/>
    <n v="605300"/>
    <s v="Fourniture non stockables-Autres énergies"/>
    <s v="Carburat°CH2066 d M.KISITO"/>
    <x v="39"/>
    <n v="50000"/>
  </r>
  <r>
    <x v="6"/>
    <d v="2025-07-20T00:00:00"/>
    <s v="ACHC"/>
    <n v="605300"/>
    <s v="Fourniture non stockables-Autres énergies"/>
    <s v="Carburat°CH2066 d M.KISITO"/>
    <x v="39"/>
    <n v="50360"/>
  </r>
  <r>
    <x v="6"/>
    <d v="2025-07-25T00:00:00"/>
    <s v="ACHC"/>
    <n v="605300"/>
    <s v="Fourniture non stockables-Autres énergies"/>
    <s v="Carburat°CH2066 d M.KISITO"/>
    <x v="39"/>
    <n v="18000"/>
  </r>
  <r>
    <x v="6"/>
    <d v="2025-07-28T00:00:00"/>
    <s v="ACHC"/>
    <n v="605300"/>
    <s v="Fourniture non stockables-Autres énergies"/>
    <s v="Carburat°CH2066 d M.KISITO"/>
    <x v="39"/>
    <n v="11540"/>
  </r>
  <r>
    <x v="6"/>
    <d v="2025-07-21T00:00:00"/>
    <s v="REM"/>
    <n v="664100"/>
    <s v="Charges sociales sur rémunération du personnel na"/>
    <s v="CNSS sur Salaire AUGUSTIN Juillet 2025"/>
    <x v="15"/>
    <n v="91325"/>
  </r>
  <r>
    <x v="6"/>
    <d v="2025-07-21T00:00:00"/>
    <s v="REM"/>
    <n v="664100"/>
    <s v="Charges sociales sur rémunération du personnel na"/>
    <s v="CNSS sur Salaire DA-MATHA Juillet 2025"/>
    <x v="15"/>
    <n v="24773"/>
  </r>
  <r>
    <x v="6"/>
    <d v="2025-07-21T00:00:00"/>
    <s v="REM"/>
    <n v="664100"/>
    <s v="Charges sociales sur rémunération du personnel na"/>
    <s v="CNSS sur Salaire DANDJINOU Juillet 2025"/>
    <x v="15"/>
    <n v="91325"/>
  </r>
  <r>
    <x v="6"/>
    <d v="2025-07-21T00:00:00"/>
    <s v="REM"/>
    <n v="664100"/>
    <s v="Charges sociales sur rémunération du personnel na"/>
    <s v="CNSS sur Salaire HOSPICE Juillet 2025"/>
    <x v="15"/>
    <n v="108511"/>
  </r>
  <r>
    <x v="6"/>
    <d v="2025-07-21T00:00:00"/>
    <s v="REM"/>
    <n v="664100"/>
    <s v="Charges sociales sur rémunération du personnel na"/>
    <s v="CNSS sur Salaire KISITO Juillet 2025"/>
    <x v="15"/>
    <n v="108511"/>
  </r>
  <r>
    <x v="6"/>
    <d v="2025-07-21T00:00:00"/>
    <s v="REM"/>
    <n v="664100"/>
    <s v="Charges sociales sur rémunération du personnel na"/>
    <s v="CNSS sur Salaire LIONEL Juillet 2025"/>
    <x v="15"/>
    <n v="161258"/>
  </r>
  <r>
    <x v="6"/>
    <d v="2025-07-21T00:00:00"/>
    <s v="REM"/>
    <n v="664100"/>
    <s v="Charges sociales sur rémunération du personnel na"/>
    <s v="CNSS sur Salaire MAYODE Juillet 2025"/>
    <x v="15"/>
    <n v="24773"/>
  </r>
  <r>
    <x v="6"/>
    <d v="2025-07-21T00:00:00"/>
    <s v="REM"/>
    <n v="664100"/>
    <s v="Charges sociales sur rémunération du personnel na"/>
    <s v="CNSS sur Salaire PARAISO Juillet 2025"/>
    <x v="15"/>
    <n v="91325"/>
  </r>
  <r>
    <x v="6"/>
    <d v="2025-07-21T00:00:00"/>
    <s v="REM"/>
    <n v="664100"/>
    <s v="Charges sociales sur rémunération du personnel na"/>
    <s v="CNSS sur Salaire TAKO Juillet 2025"/>
    <x v="15"/>
    <n v="91325"/>
  </r>
  <r>
    <x v="6"/>
    <d v="2025-07-21T00:00:00"/>
    <s v="REM"/>
    <n v="664100"/>
    <s v="Charges sociales sur rémunération du personnel na"/>
    <s v="CNSS sur Salaire WILFRID Juillet 2025"/>
    <x v="15"/>
    <n v="108511"/>
  </r>
  <r>
    <x v="6"/>
    <d v="2025-07-22T00:00:00"/>
    <s v="PREST-C"/>
    <n v="624200"/>
    <s v="Entretiens et réparation des biens mobiliers"/>
    <s v="Collage (Réparat°)CD5021 d M.AMINE"/>
    <x v="29"/>
    <n v="2000"/>
  </r>
  <r>
    <x v="6"/>
    <d v="2025-07-04T00:00:00"/>
    <s v="ACHC"/>
    <n v="618100"/>
    <s v="Voyages et deplacement"/>
    <s v="Dplcmen Augustin pr visit interne CITES"/>
    <x v="1"/>
    <n v="5000"/>
  </r>
  <r>
    <x v="6"/>
    <d v="2025-07-04T00:00:00"/>
    <s v="ACHC"/>
    <n v="618100"/>
    <s v="Voyages et deplacement"/>
    <s v="Dplcmen d M.Aubenas pr visit intern CIT"/>
    <x v="1"/>
    <n v="18000"/>
  </r>
  <r>
    <x v="6"/>
    <d v="2025-07-04T00:00:00"/>
    <s v="ACHC"/>
    <n v="618100"/>
    <s v="Voyages et deplacement"/>
    <s v="Dplcmen d M.Francite dan le cadr d la visite interne CITES"/>
    <x v="1"/>
    <n v="24000"/>
  </r>
  <r>
    <x v="6"/>
    <d v="2025-07-04T00:00:00"/>
    <s v="ACHC"/>
    <n v="618100"/>
    <s v="Voyages et deplacement"/>
    <s v="Dplcmen Lionel pr visit interne CITES"/>
    <x v="1"/>
    <n v="6000"/>
  </r>
  <r>
    <x v="6"/>
    <d v="2025-07-04T00:00:00"/>
    <s v="ACHC"/>
    <n v="618100"/>
    <s v="Voyages et deplacement"/>
    <s v="Dplcmen M.Flavien pr visit interne CITE"/>
    <x v="1"/>
    <n v="12000"/>
  </r>
  <r>
    <x v="6"/>
    <d v="2025-07-04T00:00:00"/>
    <s v="ACHC"/>
    <n v="618100"/>
    <s v="Voyages et deplacement"/>
    <s v="Dplcmen M.PARAISO pr visit interne CITE"/>
    <x v="1"/>
    <n v="10000"/>
  </r>
  <r>
    <x v="6"/>
    <d v="2025-07-27T00:00:00"/>
    <s v="ACHC"/>
    <n v="605200"/>
    <s v="SBEE"/>
    <s v="Fact SBEE juin appart Amine"/>
    <x v="23"/>
    <n v="1000"/>
  </r>
  <r>
    <x v="6"/>
    <d v="2025-07-27T00:00:00"/>
    <s v="ACHC"/>
    <n v="605200"/>
    <s v="SBEE"/>
    <s v="Fact SBEE MAI appart Amine"/>
    <x v="23"/>
    <n v="1180"/>
  </r>
  <r>
    <x v="6"/>
    <d v="2025-07-23T00:00:00"/>
    <s v="ACHB"/>
    <n v="638400"/>
    <s v="Frais de mission"/>
    <s v="Frais d'installation GOHOUN Gilles Cité"/>
    <x v="40"/>
    <n v="150000"/>
  </r>
  <r>
    <x v="6"/>
    <d v="2025-07-07T00:00:00"/>
    <s v="ACHC"/>
    <n v="638400"/>
    <s v="Frais de mission"/>
    <s v="Frs d miss° à M.Isidor pr visit interne des CITES du 09-13/07/25"/>
    <x v="0"/>
    <n v="120000"/>
  </r>
  <r>
    <x v="6"/>
    <d v="2025-07-18T00:00:00"/>
    <s v="ACHC"/>
    <n v="638400"/>
    <s v="Frais de mission"/>
    <s v="Frs d miss°à DA-MATH pr conduir l CM sur CITES du 24-27/07/25"/>
    <x v="6"/>
    <n v="45000"/>
  </r>
  <r>
    <x v="6"/>
    <d v="2025-07-29T00:00:00"/>
    <s v="ACHC"/>
    <n v="638400"/>
    <s v="Frais de mission"/>
    <s v="Frs d miss°à DA-MATHA pr conduir Isidor du 28-31/07/25 sur les CITES"/>
    <x v="6"/>
    <n v="45000"/>
  </r>
  <r>
    <x v="6"/>
    <d v="2025-07-14T00:00:00"/>
    <s v="ACHC"/>
    <n v="638400"/>
    <s v="Frais de mission"/>
    <s v="Frs d miss°à DA-MATHA pr conduir M.Isidor du 21-24/07/25"/>
    <x v="6"/>
    <n v="45000"/>
  </r>
  <r>
    <x v="6"/>
    <d v="2025-07-29T00:00:00"/>
    <s v="ACHC"/>
    <n v="638400"/>
    <s v="Frais de mission"/>
    <s v="Frs d miss°à Isidor avk BCT pr test d fonctionnemen du 28-31/07/25"/>
    <x v="0"/>
    <n v="90000"/>
  </r>
  <r>
    <x v="6"/>
    <d v="2025-07-18T00:00:00"/>
    <s v="ACHC"/>
    <n v="638400"/>
    <s v="Frais de mission"/>
    <s v="Frs d miss°à Isidor pr visite mensuel avec l DGCH du 24-27/07/25"/>
    <x v="0"/>
    <n v="90000"/>
  </r>
  <r>
    <x v="6"/>
    <d v="2025-07-10T00:00:00"/>
    <s v="ACHC"/>
    <n v="638400"/>
    <s v="Frais de mission"/>
    <s v="Frs d miss°d M.Flavien pr visit interne CITES"/>
    <x v="0"/>
    <n v="30000"/>
  </r>
  <r>
    <x v="6"/>
    <d v="2025-07-14T00:00:00"/>
    <s v="ACHC"/>
    <n v="638400"/>
    <s v="Frais de mission"/>
    <s v="Frs d miss°d M.Isidor pr la visite des travaux du 21-24/07/25"/>
    <x v="0"/>
    <n v="90000"/>
  </r>
  <r>
    <x v="6"/>
    <d v="2025-07-03T00:00:00"/>
    <s v="ACHC"/>
    <n v="638400"/>
    <s v="Frais de mission"/>
    <s v="Frs miss°DA-MATH pr conduir M.Isidor pr des séances du 01-04/07/25"/>
    <x v="6"/>
    <n v="45000"/>
  </r>
  <r>
    <x v="6"/>
    <d v="2025-07-07T00:00:00"/>
    <s v="ACHC"/>
    <n v="638400"/>
    <s v="Frais de mission"/>
    <s v="Frs miss°M.AUBENAS pr visit interne des CITES du 16-18/07/2025"/>
    <x v="0"/>
    <n v="60000"/>
  </r>
  <r>
    <x v="6"/>
    <d v="2025-07-07T00:00:00"/>
    <s v="ACHC"/>
    <n v="638400"/>
    <s v="Frais de mission"/>
    <s v="Frs miss°M.DA-MATH pr conduir M.Isidor pr visit interne des CITES du 09-13/07"/>
    <x v="6"/>
    <n v="60000"/>
  </r>
  <r>
    <x v="6"/>
    <d v="2025-07-07T00:00:00"/>
    <s v="ACHC"/>
    <n v="638400"/>
    <s v="Frais de mission"/>
    <s v="Frs miss°M.Francit pr visit interne des CITES du 15-17/07"/>
    <x v="0"/>
    <n v="60000"/>
  </r>
  <r>
    <x v="6"/>
    <d v="2025-07-03T00:00:00"/>
    <s v="ACHC"/>
    <n v="638400"/>
    <s v="Frais de mission"/>
    <s v="Frs miss°M.Isidor pr des séances d travail du 01-04/07/25"/>
    <x v="0"/>
    <n v="90000"/>
  </r>
  <r>
    <x v="6"/>
    <d v="2025-07-07T00:00:00"/>
    <s v="ACHC"/>
    <n v="638400"/>
    <s v="Frais de mission"/>
    <s v="Frs miss°M.KISITO pr visit interne des"/>
    <x v="0"/>
    <n v="60000"/>
  </r>
  <r>
    <x v="6"/>
    <d v="2025-07-07T00:00:00"/>
    <s v="ACHC"/>
    <n v="638400"/>
    <s v="Frais de mission"/>
    <s v="Frs miss°M.LIONEL pr visit interne des CITES"/>
    <x v="0"/>
    <n v="30000"/>
  </r>
  <r>
    <x v="6"/>
    <d v="2025-07-07T00:00:00"/>
    <s v="ACHC"/>
    <n v="638400"/>
    <s v="Frais de mission"/>
    <s v="Frs miss°M.PARAISO pr visit interne des CITES du 10-12/07"/>
    <x v="0"/>
    <n v="60000"/>
  </r>
  <r>
    <x v="6"/>
    <d v="2025-07-02T00:00:00"/>
    <s v="PREST-C"/>
    <n v="605700"/>
    <s v="Achat de prestations de services"/>
    <s v="Impress°PV hebdomadaire CITES"/>
    <x v="5"/>
    <n v="27900"/>
  </r>
  <r>
    <x v="6"/>
    <d v="2025-07-05T00:00:00"/>
    <s v="PREST-C"/>
    <n v="605700"/>
    <s v="Achat de prestations de services"/>
    <s v="Impress°PVS hebdomadair CITES"/>
    <x v="5"/>
    <n v="14200"/>
  </r>
  <r>
    <x v="6"/>
    <d v="2025-07-21T00:00:00"/>
    <s v="PREST-C"/>
    <n v="605700"/>
    <s v="Achat de prestations de services"/>
    <s v="Impress°Rapport Mensuel CITES: Juin 25"/>
    <x v="5"/>
    <n v="58800"/>
  </r>
  <r>
    <x v="6"/>
    <d v="2025-07-21T00:00:00"/>
    <s v="REM"/>
    <n v="663100"/>
    <s v="Indemnité de logement"/>
    <s v="Logement  AUGUSTIN Juillet 2025"/>
    <x v="9"/>
    <n v="50000"/>
  </r>
  <r>
    <x v="6"/>
    <d v="2025-07-21T00:00:00"/>
    <s v="REM"/>
    <n v="663100"/>
    <s v="Indemnité de logement"/>
    <s v="Logement  DANDJINOU Juillet 2025"/>
    <x v="11"/>
    <n v="50000"/>
  </r>
  <r>
    <x v="6"/>
    <d v="2025-07-21T00:00:00"/>
    <s v="REM"/>
    <n v="663100"/>
    <s v="Indemnité de logement"/>
    <s v="Logement  KISITO Juillet 2025"/>
    <x v="12"/>
    <n v="50000"/>
  </r>
  <r>
    <x v="6"/>
    <d v="2025-07-21T00:00:00"/>
    <s v="REM"/>
    <n v="663100"/>
    <s v="Indemnité de logement"/>
    <s v="Logement  WILFRID Juillet 2025"/>
    <x v="17"/>
    <n v="50000"/>
  </r>
  <r>
    <x v="6"/>
    <d v="2025-07-21T00:00:00"/>
    <s v="REM"/>
    <n v="663100"/>
    <s v="Indemnité de logement"/>
    <s v="Logement HOSPICE Juillet 2025"/>
    <x v="18"/>
    <n v="50000"/>
  </r>
  <r>
    <x v="6"/>
    <d v="2025-07-21T00:00:00"/>
    <s v="REM"/>
    <n v="663100"/>
    <s v="Indemnité de logement"/>
    <s v="Logement PARAISO Juillet 2025"/>
    <x v="19"/>
    <n v="50000"/>
  </r>
  <r>
    <x v="6"/>
    <d v="2025-07-21T00:00:00"/>
    <s v="REM"/>
    <n v="663100"/>
    <s v="Indemnité de logement"/>
    <s v="Logement TAKO Juillet 2025"/>
    <x v="20"/>
    <n v="50000"/>
  </r>
  <r>
    <x v="6"/>
    <d v="2025-07-21T00:00:00"/>
    <s v="REM"/>
    <n v="663100"/>
    <s v="Indemnité de logement"/>
    <s v="Lohement  LIONEL Juillet 2025"/>
    <x v="16"/>
    <n v="50000"/>
  </r>
  <r>
    <x v="6"/>
    <d v="2025-07-01T00:00:00"/>
    <s v="ACHC"/>
    <n v="618102"/>
    <s v="Frais de péage et de parking"/>
    <s v="Péag CD4018 d M.Isidor"/>
    <x v="1"/>
    <n v="1000"/>
  </r>
  <r>
    <x v="6"/>
    <d v="2025-07-17T00:00:00"/>
    <s v="ACHC"/>
    <n v="618102"/>
    <s v="Frais de péage et de parking"/>
    <s v="Péag CD5021 d M.AMINE"/>
    <x v="1"/>
    <n v="300"/>
  </r>
  <r>
    <x v="6"/>
    <d v="2025-07-17T00:00:00"/>
    <s v="ACHC"/>
    <n v="618102"/>
    <s v="Frais de péage et de parking"/>
    <s v="Péag CD5021 d M.AMINE"/>
    <x v="1"/>
    <n v="300"/>
  </r>
  <r>
    <x v="6"/>
    <d v="2025-07-04T00:00:00"/>
    <s v="ACHC"/>
    <n v="618102"/>
    <s v="Frais de péage et de parking"/>
    <s v="Péage CD4018 d M.Isidore"/>
    <x v="1"/>
    <n v="1000"/>
  </r>
  <r>
    <x v="6"/>
    <d v="2025-07-04T00:00:00"/>
    <s v="ACHC"/>
    <n v="618102"/>
    <s v="Frais de péage et de parking"/>
    <s v="Péage CD4018 d M.Isidore"/>
    <x v="1"/>
    <n v="1000"/>
  </r>
  <r>
    <x v="6"/>
    <d v="2025-07-05T00:00:00"/>
    <s v="ACHC"/>
    <n v="618102"/>
    <s v="Frais de péage et de parking"/>
    <s v="Péage CD4018 d M.Isidore"/>
    <x v="1"/>
    <n v="1000"/>
  </r>
  <r>
    <x v="6"/>
    <d v="2025-07-06T00:00:00"/>
    <s v="ACHC"/>
    <n v="618102"/>
    <s v="Frais de péage et de parking"/>
    <s v="Péage CD4018 d M.Isidore"/>
    <x v="1"/>
    <n v="400"/>
  </r>
  <r>
    <x v="6"/>
    <d v="2025-07-06T00:00:00"/>
    <s v="ACHC"/>
    <n v="618102"/>
    <s v="Frais de péage et de parking"/>
    <s v="Péage CD4018 d M.Isidore"/>
    <x v="1"/>
    <n v="400"/>
  </r>
  <r>
    <x v="6"/>
    <d v="2025-07-07T00:00:00"/>
    <s v="ACHC"/>
    <n v="618102"/>
    <s v="Frais de péage et de parking"/>
    <s v="Péage CD4018 d M.Isidore"/>
    <x v="1"/>
    <n v="300"/>
  </r>
  <r>
    <x v="6"/>
    <d v="2025-07-07T00:00:00"/>
    <s v="ACHC"/>
    <n v="618102"/>
    <s v="Frais de péage et de parking"/>
    <s v="Péage CD4018 d M.Isidore"/>
    <x v="1"/>
    <n v="300"/>
  </r>
  <r>
    <x v="6"/>
    <d v="2025-07-21T00:00:00"/>
    <s v="REM"/>
    <n v="663800"/>
    <s v="Prime de chantier"/>
    <s v="Prime de chantier AUGUSTIN Juillet 2025"/>
    <x v="9"/>
    <n v="100000"/>
  </r>
  <r>
    <x v="6"/>
    <d v="2025-07-21T00:00:00"/>
    <s v="REM"/>
    <n v="663800"/>
    <s v="Prime de chantier"/>
    <s v="Prime de chantier KISITO Juillet 2025"/>
    <x v="12"/>
    <n v="100000"/>
  </r>
  <r>
    <x v="6"/>
    <d v="2025-07-21T00:00:00"/>
    <s v="REM"/>
    <n v="663800"/>
    <s v="Prime de chantier"/>
    <s v="Prime de chantier PARAISO Juillet 2025"/>
    <x v="19"/>
    <n v="100000"/>
  </r>
  <r>
    <x v="6"/>
    <d v="2025-07-21T00:00:00"/>
    <s v="REM"/>
    <n v="663800"/>
    <s v="Prime de chantier"/>
    <s v="Prime de chantier TAKO Juillet 2025"/>
    <x v="20"/>
    <n v="100000"/>
  </r>
  <r>
    <x v="6"/>
    <d v="2025-07-21T00:00:00"/>
    <s v="REM"/>
    <n v="663800"/>
    <s v="Prime de chantier"/>
    <s v="Prime de chantier WILFRID Juillet 2025"/>
    <x v="17"/>
    <n v="100000"/>
  </r>
  <r>
    <x v="6"/>
    <d v="2025-07-21T00:00:00"/>
    <s v="REM"/>
    <n v="663800"/>
    <s v="Prime de chantier"/>
    <s v="Prime de chantierDANDJINOU Juillet 2025"/>
    <x v="11"/>
    <n v="100000"/>
  </r>
  <r>
    <x v="6"/>
    <d v="2025-07-21T00:00:00"/>
    <s v="REM"/>
    <n v="663800"/>
    <s v="Prime de chantier"/>
    <s v="Primes de chantier HOSPICE Juillet 2025"/>
    <x v="18"/>
    <n v="100000"/>
  </r>
  <r>
    <x v="6"/>
    <d v="2025-07-14T00:00:00"/>
    <s v="REM"/>
    <n v="632700"/>
    <s v="Rémunération des autres prestataires de service"/>
    <s v="REM AMINE Juillet 2025"/>
    <x v="7"/>
    <n v="2680125"/>
  </r>
  <r>
    <x v="6"/>
    <d v="2025-07-14T00:00:00"/>
    <s v="REM"/>
    <n v="632700"/>
    <s v="Rémunération des autres prestataires de service"/>
    <s v="REM DJABOUTOUBOUTOU Juillet 2025"/>
    <x v="41"/>
    <n v="450000"/>
  </r>
  <r>
    <x v="6"/>
    <d v="2025-07-11T00:00:00"/>
    <s v="REM"/>
    <n v="632700"/>
    <s v="Rémunération des autres prestataires de service"/>
    <s v="REM FESTUS Juillet 2025"/>
    <x v="4"/>
    <n v="350000"/>
  </r>
  <r>
    <x v="6"/>
    <d v="2025-07-21T00:00:00"/>
    <s v="REM"/>
    <n v="632700"/>
    <s v="Rémunération des autres prestataires de service"/>
    <s v="REM FLAVIEN Juillet 2025 FRANC SERVICES"/>
    <x v="32"/>
    <n v="350000"/>
  </r>
  <r>
    <x v="6"/>
    <d v="2025-07-14T00:00:00"/>
    <s v="REM"/>
    <n v="632700"/>
    <s v="Rémunération des autres prestataires de service"/>
    <s v="REM ISIDORE Juillet 2025"/>
    <x v="2"/>
    <n v="1378350"/>
  </r>
  <r>
    <x v="6"/>
    <d v="2025-07-21T00:00:00"/>
    <s v="REM"/>
    <n v="661100"/>
    <s v="Rémunération personnel permanent"/>
    <s v="Salaire AUGUSTIN Juillet 2025"/>
    <x v="9"/>
    <n v="320747"/>
  </r>
  <r>
    <x v="6"/>
    <d v="2025-07-21T00:00:00"/>
    <s v="REM"/>
    <n v="661100"/>
    <s v="Rémunération personnel permanent"/>
    <s v="Salaire DA-MATHA Juillet 2025"/>
    <x v="10"/>
    <n v="127697"/>
  </r>
  <r>
    <x v="6"/>
    <d v="2025-07-21T00:00:00"/>
    <s v="REM"/>
    <n v="661100"/>
    <s v="Rémunération personnel permanent"/>
    <s v="Salaire DANDJINOU Juillet 2025"/>
    <x v="11"/>
    <n v="320747"/>
  </r>
  <r>
    <x v="6"/>
    <d v="2025-07-21T00:00:00"/>
    <s v="REM"/>
    <n v="661100"/>
    <s v="Rémunération personnel permanent"/>
    <s v="Salaire HOSPICE Juillet 2025"/>
    <x v="18"/>
    <n v="409336"/>
  </r>
  <r>
    <x v="6"/>
    <d v="2025-07-21T00:00:00"/>
    <s v="REM"/>
    <n v="661100"/>
    <s v="Rémunération personnel permanent"/>
    <s v="Salaire KISITO Juillet 2025"/>
    <x v="12"/>
    <n v="409336"/>
  </r>
  <r>
    <x v="6"/>
    <d v="2025-07-21T00:00:00"/>
    <s v="REM"/>
    <n v="661100"/>
    <s v="Rémunération personnel permanent"/>
    <s v="Salaire LIONEL Juillet 2025"/>
    <x v="16"/>
    <n v="781224"/>
  </r>
  <r>
    <x v="6"/>
    <d v="2025-07-21T00:00:00"/>
    <s v="REM"/>
    <n v="661100"/>
    <s v="Rémunération personnel permanent"/>
    <s v="Salaire PARAISO Juillet 2025"/>
    <x v="19"/>
    <n v="320747"/>
  </r>
  <r>
    <x v="6"/>
    <d v="2025-07-21T00:00:00"/>
    <s v="REM"/>
    <n v="661100"/>
    <s v="Rémunération personnel permanent"/>
    <s v="Salaire TAKO Juillet 2025"/>
    <x v="20"/>
    <n v="320747"/>
  </r>
  <r>
    <x v="6"/>
    <d v="2025-07-21T00:00:00"/>
    <s v="REM"/>
    <n v="661100"/>
    <s v="Rémunération personnel permanent"/>
    <s v="Salaire WILFRID Juillet 2025"/>
    <x v="17"/>
    <n v="409336"/>
  </r>
  <r>
    <x v="6"/>
    <d v="2025-07-21T00:00:00"/>
    <s v="REM"/>
    <n v="641300"/>
    <s v="Taxes sur appointements salaires"/>
    <s v="VPS sur Salaire MAYODE Juillet 2025"/>
    <x v="15"/>
    <n v="5108"/>
  </r>
  <r>
    <x v="6"/>
    <d v="2025-07-21T00:00:00"/>
    <s v="REM"/>
    <n v="641300"/>
    <s v="Taxes sur appointements salaires"/>
    <s v="VPS sur Salaire TAKO Juillet 2025"/>
    <x v="15"/>
    <n v="18830"/>
  </r>
  <r>
    <x v="6"/>
    <d v="2025-07-21T00:00:00"/>
    <s v="REM"/>
    <n v="641300"/>
    <s v="Taxes sur appointements salaires"/>
    <s v="VPS sur Salaire WILFRID Juillet 2025"/>
    <x v="15"/>
    <n v="22373"/>
  </r>
  <r>
    <x v="7"/>
    <d v="2025-09-15T00:00:00"/>
    <s v="PREST-C"/>
    <n v="605700"/>
    <s v="Achat de prestations de services"/>
    <s v="Impress°Rapport mensuel CITES: Août 25"/>
    <x v="5"/>
    <n v="62400"/>
  </r>
  <r>
    <x v="7"/>
    <d v="2025-09-08T00:00:00"/>
    <s v="ACHC"/>
    <n v="605800"/>
    <s v="Achats de travaux, matériaux et équipements"/>
    <s v="Ach chaussure d sécurité pr M.Flavien"/>
    <x v="8"/>
    <n v="25000"/>
  </r>
  <r>
    <x v="7"/>
    <d v="2025-09-23T00:00:00"/>
    <s v="IMPOT"/>
    <n v="646800"/>
    <s v="AUTRES DROITS D'ENREGISTREMENT"/>
    <s v="Droit d'enregistrement contrat AMINE"/>
    <x v="22"/>
    <n v="2500"/>
  </r>
  <r>
    <x v="7"/>
    <d v="2025-09-16T00:00:00"/>
    <s v="ACHC"/>
    <n v="628800"/>
    <s v="Autres frais de telecommunication"/>
    <s v="Recharg internet pr Abdel Azize"/>
    <x v="28"/>
    <n v="15100"/>
  </r>
  <r>
    <x v="7"/>
    <d v="2025-09-16T00:00:00"/>
    <s v="ACHC"/>
    <n v="628800"/>
    <s v="Autres frais de telecommunication"/>
    <s v="Recharg internet pr Isidore"/>
    <x v="28"/>
    <n v="15100"/>
  </r>
  <r>
    <x v="7"/>
    <d v="2025-09-16T00:00:00"/>
    <s v="ACHC"/>
    <n v="628800"/>
    <s v="Autres frais de telecommunication"/>
    <s v="Recharg internet pr Augustin"/>
    <x v="28"/>
    <n v="15100"/>
  </r>
  <r>
    <x v="7"/>
    <d v="2025-09-16T00:00:00"/>
    <s v="ACHC"/>
    <n v="628800"/>
    <s v="Autres frais de telecommunication"/>
    <s v="Recharg internet pr Dine"/>
    <x v="28"/>
    <n v="15500"/>
  </r>
  <r>
    <x v="7"/>
    <d v="2025-09-16T00:00:00"/>
    <s v="ACHC"/>
    <n v="628800"/>
    <s v="Autres frais de telecommunication"/>
    <s v="Recharg internet pr Festus"/>
    <x v="28"/>
    <n v="15100"/>
  </r>
  <r>
    <x v="7"/>
    <d v="2025-09-16T00:00:00"/>
    <s v="ACHC"/>
    <n v="628800"/>
    <s v="Autres frais de telecommunication"/>
    <s v="Recharg internet pr Charbel"/>
    <x v="28"/>
    <n v="15500"/>
  </r>
  <r>
    <x v="7"/>
    <d v="2025-09-16T00:00:00"/>
    <s v="ACHC"/>
    <n v="628800"/>
    <s v="Autres frais de telecommunication"/>
    <s v="Recharg internet pr AMINE"/>
    <x v="28"/>
    <n v="15100"/>
  </r>
  <r>
    <x v="7"/>
    <d v="2025-09-16T00:00:00"/>
    <s v="ACHC"/>
    <n v="628800"/>
    <s v="Autres frais de telecommunication"/>
    <s v="Recharg internet pr Francite"/>
    <x v="28"/>
    <n v="15500"/>
  </r>
  <r>
    <x v="7"/>
    <d v="2025-09-16T00:00:00"/>
    <s v="ACHC"/>
    <n v="628800"/>
    <s v="Autres frais de telecommunication"/>
    <s v="Recharg internet pr Flavien"/>
    <x v="28"/>
    <n v="15500"/>
  </r>
  <r>
    <x v="7"/>
    <d v="2025-09-16T00:00:00"/>
    <s v="ACHC"/>
    <n v="628800"/>
    <s v="Autres frais de telecommunication"/>
    <s v="Recharg internet pr Lionel"/>
    <x v="28"/>
    <n v="15100"/>
  </r>
  <r>
    <x v="7"/>
    <d v="2025-09-16T00:00:00"/>
    <s v="ACHC"/>
    <n v="628800"/>
    <s v="Autres frais de telecommunication"/>
    <s v="Recharg internet pr Gilles"/>
    <x v="28"/>
    <n v="15100"/>
  </r>
  <r>
    <x v="7"/>
    <d v="2025-09-16T00:00:00"/>
    <s v="ACHC"/>
    <n v="628800"/>
    <s v="Autres frais de telecommunication"/>
    <s v="Recharg internet pr Hospice"/>
    <x v="28"/>
    <n v="15100"/>
  </r>
  <r>
    <x v="7"/>
    <d v="2025-09-22T00:00:00"/>
    <s v="REM"/>
    <n v="664100"/>
    <s v="Charges sociales sur rémunération du personnel na"/>
    <s v="CNSS sur Salair AUGUSTIN Septembre 2025"/>
    <x v="15"/>
    <n v="95205"/>
  </r>
  <r>
    <x v="7"/>
    <d v="2025-09-22T00:00:00"/>
    <s v="REM"/>
    <n v="664100"/>
    <s v="Charges sociales sur rémunération du personnel na"/>
    <s v="CNSS sur Salair DA MATHA Septembre 2025"/>
    <x v="15"/>
    <n v="24773"/>
  </r>
  <r>
    <x v="7"/>
    <d v="2025-09-22T00:00:00"/>
    <s v="REM"/>
    <n v="664100"/>
    <s v="Charges sociales sur rémunération du personnel na"/>
    <s v="CNSS sur Salaire LIONEL Septembre 2025"/>
    <x v="15"/>
    <n v="161258"/>
  </r>
  <r>
    <x v="7"/>
    <d v="2025-09-22T00:00:00"/>
    <s v="REM"/>
    <n v="664100"/>
    <s v="Charges sociales sur rémunération du personnel na"/>
    <s v="CNSS sur Salair DANDJINOU Septembre 202"/>
    <x v="15"/>
    <n v="101025"/>
  </r>
  <r>
    <x v="7"/>
    <d v="2025-09-22T00:00:00"/>
    <s v="REM"/>
    <n v="664100"/>
    <s v="Charges sociales sur rémunération du personnel na"/>
    <s v="CNSS sur Salaire HOSPICE Septembre 2025"/>
    <x v="15"/>
    <n v="79411"/>
  </r>
  <r>
    <x v="7"/>
    <d v="2025-09-22T00:00:00"/>
    <s v="REM"/>
    <n v="664100"/>
    <s v="Charges sociales sur rémunération du personnel na"/>
    <s v="CNSS sur Salaire TAKO Septembre 2025"/>
    <x v="15"/>
    <n v="101025"/>
  </r>
  <r>
    <x v="7"/>
    <d v="2025-09-22T00:00:00"/>
    <s v="REM"/>
    <n v="664100"/>
    <s v="Charges sociales sur rémunération du personnel na"/>
    <s v="CNSS sur Salaire MAYODE Septembre 2025"/>
    <x v="15"/>
    <n v="24773"/>
  </r>
  <r>
    <x v="7"/>
    <d v="2025-09-22T00:00:00"/>
    <s v="REM"/>
    <n v="664100"/>
    <s v="Charges sociales sur rémunération du personnel na"/>
    <s v="CNSS sur Salaire PARAISO Septembre 2025"/>
    <x v="15"/>
    <n v="95205"/>
  </r>
  <r>
    <x v="7"/>
    <d v="2025-09-23T00:00:00"/>
    <s v="IMPOT"/>
    <n v="646200"/>
    <s v="Droit de timbres"/>
    <s v="Droit de timbre contrat AMINE"/>
    <x v="22"/>
    <n v="28800"/>
  </r>
  <r>
    <x v="7"/>
    <d v="2025-09-01T00:00:00"/>
    <s v="PREST-C"/>
    <n v="624200"/>
    <s v="Entretiens et réparation des biens mobiliers"/>
    <s v="Lavag général CD5021 d M.AMINE"/>
    <x v="29"/>
    <n v="5000"/>
  </r>
  <r>
    <x v="7"/>
    <d v="2025-09-10T00:00:00"/>
    <s v="PREST-C"/>
    <n v="624200"/>
    <s v="Entretiens et réparation des biens mobiliers"/>
    <s v="Collage CD5021 d M.AMINE"/>
    <x v="29"/>
    <n v="2000"/>
  </r>
  <r>
    <x v="7"/>
    <d v="2025-09-25T00:00:00"/>
    <s v="PREST-C"/>
    <n v="624200"/>
    <s v="Entretiens et réparation des biens mobiliers"/>
    <s v="Réparat°CD5021 d M.AMINE"/>
    <x v="29"/>
    <n v="90500"/>
  </r>
  <r>
    <x v="7"/>
    <d v="2025-09-25T00:00:00"/>
    <s v="PREST-C"/>
    <n v="624200"/>
    <s v="Entretiens et réparation des biens mobiliers"/>
    <s v="Réparat°CD5021 d M.AMINE"/>
    <x v="29"/>
    <n v="90500"/>
  </r>
  <r>
    <x v="7"/>
    <d v="2025-09-26T00:00:00"/>
    <s v="PREST-B"/>
    <n v="624200"/>
    <s v="Entretiens et réparation des biens mobiliers"/>
    <s v="Fact CFAO Entrtetein véhicule ISIDORE"/>
    <x v="29"/>
    <n v="228848"/>
  </r>
  <r>
    <x v="7"/>
    <d v="2025-09-29T00:00:00"/>
    <s v="PREST-B"/>
    <n v="624200"/>
    <s v="Entretiens et réparation des biens mobiliers"/>
    <s v="Fact CFAO réparation moto GILLES"/>
    <x v="29"/>
    <n v="52035"/>
  </r>
  <r>
    <x v="7"/>
    <d v="2025-09-23T00:00:00"/>
    <s v="ACHC"/>
    <n v="605300"/>
    <s v="Fourniture non stockables-Autres énergies"/>
    <s v="Carburat°CD4018 d M.Isidore"/>
    <x v="35"/>
    <n v="30000"/>
  </r>
  <r>
    <x v="7"/>
    <d v="2025-09-30T00:00:00"/>
    <s v="ACHC"/>
    <n v="605300"/>
    <s v="Fourniture non stockables-Autres énergies"/>
    <s v="Carburat°CD5021 d M.AMINE"/>
    <x v="27"/>
    <n v="25000"/>
  </r>
  <r>
    <x v="7"/>
    <d v="2025-09-01T00:00:00"/>
    <s v="ACHC"/>
    <n v="638400"/>
    <s v="Frais de mission"/>
    <s v="Frs d miss°d Isidor pr visite du minist"/>
    <x v="0"/>
    <n v="120000"/>
  </r>
  <r>
    <x v="7"/>
    <d v="2025-09-01T00:00:00"/>
    <s v="ACHC"/>
    <n v="638400"/>
    <s v="Frais de mission"/>
    <s v="Frs d miss°d DA-MAT pr conduir CM Isidor sur CITES du 02-06/09/25"/>
    <x v="6"/>
    <n v="60000"/>
  </r>
  <r>
    <x v="7"/>
    <d v="2025-09-11T00:00:00"/>
    <s v="ACHC"/>
    <n v="638400"/>
    <s v="Frais de mission"/>
    <s v="Frs d miss°d Isidor pr visite des CITES du 15-20/09/25"/>
    <x v="0"/>
    <n v="90000"/>
  </r>
  <r>
    <x v="7"/>
    <d v="2025-09-11T00:00:00"/>
    <s v="ACHC"/>
    <n v="638400"/>
    <s v="Frais de mission"/>
    <s v="Frs d miss°d DA-MATHpr conduir CM Isidor pr visite des CITES du 15-20/09/25"/>
    <x v="6"/>
    <n v="45000"/>
  </r>
  <r>
    <x v="7"/>
    <d v="2025-09-25T00:00:00"/>
    <s v="ACHC"/>
    <n v="638400"/>
    <s v="Frais de mission"/>
    <s v="Frs miss°d DA-MATHA pr conduir Isidor sur chantiers du Nord du 30/09-03/10/25"/>
    <x v="6"/>
    <n v="45000"/>
  </r>
  <r>
    <x v="7"/>
    <d v="2025-09-25T00:00:00"/>
    <s v="ACHC"/>
    <n v="638400"/>
    <s v="Frais de mission"/>
    <s v="Frs miss°ISIDOR pr visites des CITES Nord du 30/09-03/10/25"/>
    <x v="0"/>
    <n v="90000"/>
  </r>
  <r>
    <x v="7"/>
    <d v="2025-09-02T00:00:00"/>
    <s v="ACHC"/>
    <n v="618102"/>
    <s v="Frais de péage et de parking"/>
    <s v="Péage CD4018 ISIDORE"/>
    <x v="1"/>
    <n v="1000"/>
  </r>
  <r>
    <x v="7"/>
    <d v="2025-09-03T00:00:00"/>
    <s v="ACHC"/>
    <n v="618102"/>
    <s v="Frais de péage et de parking"/>
    <s v="Péag véh M.Charbel"/>
    <x v="1"/>
    <n v="1000"/>
  </r>
  <r>
    <x v="7"/>
    <d v="2025-09-03T00:00:00"/>
    <s v="ACHC"/>
    <n v="618102"/>
    <s v="Frais de péage et de parking"/>
    <s v="Péag véh M.Charbel"/>
    <x v="1"/>
    <n v="1000"/>
  </r>
  <r>
    <x v="7"/>
    <d v="2025-09-04T00:00:00"/>
    <s v="ACHC"/>
    <n v="618102"/>
    <s v="Frais de péage et de parking"/>
    <s v="Péage CD4018 ISIDORE"/>
    <x v="1"/>
    <n v="1000"/>
  </r>
  <r>
    <x v="7"/>
    <d v="2025-09-04T00:00:00"/>
    <s v="ACHC"/>
    <n v="618102"/>
    <s v="Frais de péage et de parking"/>
    <s v="Carburation Isidore"/>
    <x v="35"/>
    <n v="30000"/>
  </r>
  <r>
    <x v="7"/>
    <d v="2025-09-04T00:00:00"/>
    <s v="ACHC"/>
    <n v="618102"/>
    <s v="Frais de péage et de parking"/>
    <s v="péage"/>
    <x v="1"/>
    <n v="1000"/>
  </r>
  <r>
    <x v="7"/>
    <d v="2025-09-06T00:00:00"/>
    <s v="ACHC"/>
    <n v="618102"/>
    <s v="Frais de péage et de parking"/>
    <s v="Péage CD4018 ISIDORE"/>
    <x v="1"/>
    <n v="400"/>
  </r>
  <r>
    <x v="7"/>
    <d v="2025-09-06T00:00:00"/>
    <s v="ACHC"/>
    <n v="618102"/>
    <s v="Frais de péage et de parking"/>
    <s v="Péage CD4018 ISIDORE"/>
    <x v="1"/>
    <n v="400"/>
  </r>
  <r>
    <x v="7"/>
    <d v="2025-09-07T00:00:00"/>
    <s v="ACHC"/>
    <n v="618102"/>
    <s v="Frais de péage et de parking"/>
    <s v="Péag véh M.Charbel"/>
    <x v="1"/>
    <n v="1000"/>
  </r>
  <r>
    <x v="7"/>
    <d v="2025-09-07T00:00:00"/>
    <s v="ACHC"/>
    <n v="618102"/>
    <s v="Frais de péage et de parking"/>
    <s v="Péag véh M.Charbel"/>
    <x v="1"/>
    <n v="1000"/>
  </r>
  <r>
    <x v="7"/>
    <d v="2025-09-07T00:00:00"/>
    <s v="ACHC"/>
    <n v="618102"/>
    <s v="Frais de péage et de parking"/>
    <s v="Péag véh M.Charbel"/>
    <x v="1"/>
    <n v="300"/>
  </r>
  <r>
    <x v="7"/>
    <d v="2025-09-09T00:00:00"/>
    <s v="ACHC"/>
    <n v="618102"/>
    <s v="Frais de péage et de parking"/>
    <s v="Péage CD4018 ISIDORE"/>
    <x v="1"/>
    <n v="400"/>
  </r>
  <r>
    <x v="7"/>
    <d v="2025-09-11T00:00:00"/>
    <s v="ACHC"/>
    <n v="618102"/>
    <s v="Frais de péage et de parking"/>
    <s v="Péage CD4018 ISIDORE"/>
    <x v="1"/>
    <n v="400"/>
  </r>
  <r>
    <x v="7"/>
    <d v="2025-09-15T00:00:00"/>
    <s v="ACHC"/>
    <n v="618102"/>
    <s v="Frais de péage et de parking"/>
    <s v="Péage CD4018 ISIDORE"/>
    <x v="1"/>
    <n v="300"/>
  </r>
  <r>
    <x v="7"/>
    <d v="2025-09-19T00:00:00"/>
    <s v="ACHC"/>
    <n v="618102"/>
    <s v="Frais de péage et de parking"/>
    <s v="Péage CD5021d M. AMINE"/>
    <x v="1"/>
    <n v="300"/>
  </r>
  <r>
    <x v="7"/>
    <d v="2025-09-19T00:00:00"/>
    <s v="ACHC"/>
    <n v="618102"/>
    <s v="Frais de péage et de parking"/>
    <s v="Péage CD5021d M. AMINE"/>
    <x v="1"/>
    <n v="300"/>
  </r>
  <r>
    <x v="7"/>
    <d v="2025-09-21T00:00:00"/>
    <s v="ACHC"/>
    <n v="618102"/>
    <s v="Frais de péage et de parking"/>
    <s v="Péage CD4018 ISIDORE"/>
    <x v="1"/>
    <n v="400"/>
  </r>
  <r>
    <x v="7"/>
    <d v="2025-09-24T00:00:00"/>
    <s v="ACHC"/>
    <n v="618102"/>
    <s v="Frais de péage et de parking"/>
    <s v="Péage CD5021 d M.AMINE"/>
    <x v="1"/>
    <n v="400"/>
  </r>
  <r>
    <x v="7"/>
    <d v="2025-09-26T00:00:00"/>
    <s v="ACHC"/>
    <n v="618102"/>
    <s v="Frais de péage et de parking"/>
    <s v="Péage Cd5021 d M.AMINE"/>
    <x v="1"/>
    <n v="300"/>
  </r>
  <r>
    <x v="7"/>
    <d v="2025-09-26T00:00:00"/>
    <s v="ACHC"/>
    <n v="618102"/>
    <s v="Frais de péage et de parking"/>
    <s v="Péage CD 5021 d M.AMINE"/>
    <x v="1"/>
    <n v="300"/>
  </r>
  <r>
    <x v="7"/>
    <d v="2025-09-30T00:00:00"/>
    <s v="ACHC"/>
    <n v="618102"/>
    <s v="Frais de péage et de parking"/>
    <s v="Péage CD5021 d M.AMINE"/>
    <x v="1"/>
    <n v="300"/>
  </r>
  <r>
    <x v="7"/>
    <d v="2025-09-30T00:00:00"/>
    <s v="ACHC"/>
    <n v="618102"/>
    <s v="Frais de péage et de parking"/>
    <s v="Péage CD5021 d M.AMINE"/>
    <x v="1"/>
    <n v="300"/>
  </r>
  <r>
    <x v="7"/>
    <d v="2025-09-29T00:00:00"/>
    <s v="ACHC"/>
    <n v="631700"/>
    <s v="Frais sur instruments monnaie électronique"/>
    <s v="Visite techniq CD5021 d M.AMINE"/>
    <x v="25"/>
    <n v="150"/>
  </r>
  <r>
    <x v="7"/>
    <d v="2025-09-22T00:00:00"/>
    <s v="REM"/>
    <n v="663100"/>
    <s v="Indemnité de logement"/>
    <s v="Prime Logemant AUGUSTIN Septembre 2025"/>
    <x v="9"/>
    <n v="50000"/>
  </r>
  <r>
    <x v="7"/>
    <d v="2025-09-22T00:00:00"/>
    <s v="REM"/>
    <n v="663100"/>
    <s v="Indemnité de logement"/>
    <s v="Prime Logement LIONEL Septembre 2025"/>
    <x v="16"/>
    <n v="50000"/>
  </r>
  <r>
    <x v="7"/>
    <d v="2025-09-22T00:00:00"/>
    <s v="REM"/>
    <n v="663100"/>
    <s v="Indemnité de logement"/>
    <s v="Prime Logement DANDJINOU Septembre 202"/>
    <x v="11"/>
    <n v="50000"/>
  </r>
  <r>
    <x v="7"/>
    <d v="2025-09-22T00:00:00"/>
    <s v="REM"/>
    <n v="663100"/>
    <s v="Indemnité de logement"/>
    <s v="Prime Logement TAKO Septembre 2025"/>
    <x v="20"/>
    <n v="50000"/>
  </r>
  <r>
    <x v="7"/>
    <d v="2025-09-22T00:00:00"/>
    <s v="REM"/>
    <n v="663100"/>
    <s v="Indemnité de logement"/>
    <s v="Prime Logement PARAISO Septembre 2025"/>
    <x v="19"/>
    <n v="50000"/>
  </r>
  <r>
    <x v="7"/>
    <d v="2025-09-22T00:00:00"/>
    <s v="REM"/>
    <n v="663801"/>
    <s v="Prime de chantier"/>
    <s v="Prime Chantier DANDJINOU Septembre 202"/>
    <x v="11"/>
    <n v="100000"/>
  </r>
  <r>
    <x v="7"/>
    <d v="2025-09-22T00:00:00"/>
    <s v="REM"/>
    <n v="663801"/>
    <s v="Prime de chantier"/>
    <s v="Prime Chantier TAKO Septembre 2025"/>
    <x v="20"/>
    <n v="100000"/>
  </r>
  <r>
    <x v="7"/>
    <d v="2025-09-22T00:00:00"/>
    <s v="REM"/>
    <n v="663801"/>
    <s v="Prime de chantier"/>
    <s v="Prime Chantier PARAISO Septembre 2025"/>
    <x v="19"/>
    <n v="100000"/>
  </r>
  <r>
    <x v="7"/>
    <d v="2025-09-22T00:00:00"/>
    <s v="REM"/>
    <n v="663801"/>
    <s v="Prime de chantier"/>
    <s v="Prime Chantier AUGUSTIN Septembre 2025"/>
    <x v="9"/>
    <n v="100000"/>
  </r>
  <r>
    <x v="7"/>
    <d v="2025-09-22T00:00:00"/>
    <s v="REM"/>
    <n v="663802"/>
    <s v="Prime d'éloignement"/>
    <s v="Prime d'éloigne AUGUSTIN Septembre 2025"/>
    <x v="9"/>
    <n v="20000"/>
  </r>
  <r>
    <x v="7"/>
    <d v="2025-09-22T00:00:00"/>
    <s v="REM"/>
    <n v="663802"/>
    <s v="Prime d'éloignement"/>
    <s v="Prime d'éloigne DANDJINOU Septembre 202"/>
    <x v="11"/>
    <n v="50000"/>
  </r>
  <r>
    <x v="7"/>
    <d v="2025-09-22T00:00:00"/>
    <s v="REM"/>
    <n v="663802"/>
    <s v="Prime d'éloignement"/>
    <s v="Prime d'éloignement TAKO Septembre 2025"/>
    <x v="20"/>
    <n v="50000"/>
  </r>
  <r>
    <x v="7"/>
    <d v="2025-09-22T00:00:00"/>
    <s v="REM"/>
    <n v="663802"/>
    <s v="Prime d'éloignement"/>
    <s v="Prime d'éloigne PARAISO Septembre 2025"/>
    <x v="19"/>
    <n v="20000"/>
  </r>
  <r>
    <x v="7"/>
    <d v="2025-09-02T00:00:00"/>
    <s v="REM"/>
    <n v="632700"/>
    <s v="Rémunération des autres prestataires de service"/>
    <s v="REM GOHOU Septembre 2025"/>
    <x v="41"/>
    <n v="350000"/>
  </r>
  <r>
    <x v="7"/>
    <d v="2025-09-08T00:00:00"/>
    <s v="REM"/>
    <n v="632700"/>
    <s v="Rémunération des autres prestataires de service"/>
    <s v="REM DJABOUTOUBOUITOU Septembre 2025"/>
    <x v="41"/>
    <n v="450000"/>
  </r>
  <r>
    <x v="7"/>
    <d v="2025-09-10T00:00:00"/>
    <s v="REM"/>
    <n v="632700"/>
    <s v="Rémunération des autres prestataires de service"/>
    <s v="REM FANOU Septembre 2025"/>
    <x v="4"/>
    <n v="350000"/>
  </r>
  <r>
    <x v="7"/>
    <d v="2025-09-11T00:00:00"/>
    <s v="REM"/>
    <n v="632700"/>
    <s v="Rémunération des autres prestataires de service"/>
    <s v="REM FRANC (Flavien) Septembre 2025"/>
    <x v="32"/>
    <n v="350000"/>
  </r>
  <r>
    <x v="7"/>
    <d v="2025-09-12T00:00:00"/>
    <s v="REM"/>
    <n v="632700"/>
    <s v="Rémunération des autres prestataires de service"/>
    <s v="REM ISIDORE Septembre 2025"/>
    <x v="2"/>
    <n v="1378350"/>
  </r>
  <r>
    <x v="7"/>
    <d v="2025-09-22T00:00:00"/>
    <s v="REM"/>
    <n v="632700"/>
    <s v="Rémunération des autres prestataires de service"/>
    <s v="REM AMINE Septembre 2025"/>
    <x v="7"/>
    <n v="2680125"/>
  </r>
  <r>
    <x v="7"/>
    <d v="2025-09-22T00:00:00"/>
    <s v="REM"/>
    <n v="661100"/>
    <s v="Rémunération personnel permanent"/>
    <s v="Salaire DA MATHA Septembre 2025"/>
    <x v="10"/>
    <n v="127697"/>
  </r>
  <r>
    <x v="7"/>
    <d v="2025-09-22T00:00:00"/>
    <s v="REM"/>
    <n v="661100"/>
    <s v="Rémunération personnel permanent"/>
    <s v="Salaire DANDJINOU Septembre 2025"/>
    <x v="11"/>
    <n v="320747"/>
  </r>
  <r>
    <x v="7"/>
    <d v="2025-09-22T00:00:00"/>
    <s v="REM"/>
    <n v="661100"/>
    <s v="Rémunération personnel permanent"/>
    <s v="Salaire LIONEL Septembre 2025"/>
    <x v="16"/>
    <n v="781224"/>
  </r>
  <r>
    <x v="7"/>
    <d v="2025-09-22T00:00:00"/>
    <s v="REM"/>
    <n v="661100"/>
    <s v="Rémunération personnel permanent"/>
    <s v="Salaire HOSPICE Septembre 2025"/>
    <x v="18"/>
    <n v="409336"/>
  </r>
  <r>
    <x v="7"/>
    <d v="2025-09-22T00:00:00"/>
    <s v="REM"/>
    <n v="661100"/>
    <s v="Rémunération personnel permanent"/>
    <s v="Salaire TAKO Septembre 2025"/>
    <x v="20"/>
    <n v="320747"/>
  </r>
  <r>
    <x v="7"/>
    <d v="2025-09-22T00:00:00"/>
    <s v="REM"/>
    <n v="661100"/>
    <s v="Rémunération personnel permanent"/>
    <s v="Salaire MAYODE Septembre 2025"/>
    <x v="13"/>
    <n v="127697"/>
  </r>
  <r>
    <x v="7"/>
    <d v="2025-09-22T00:00:00"/>
    <s v="REM"/>
    <n v="661100"/>
    <s v="Rémunération personnel permanent"/>
    <s v="Salaire PARAISO Septembre 2025"/>
    <x v="19"/>
    <n v="320747"/>
  </r>
  <r>
    <x v="7"/>
    <d v="2025-09-22T00:00:00"/>
    <s v="REM"/>
    <n v="661100"/>
    <s v="Rémunération personnel permanent"/>
    <s v="Salaire AUGUSTIN Septembre 2025"/>
    <x v="9"/>
    <n v="320747"/>
  </r>
  <r>
    <x v="7"/>
    <d v="2025-09-22T00:00:00"/>
    <s v="REM"/>
    <n v="641300"/>
    <s v="Taxes sur appointements salaires"/>
    <s v="VPS sur Salaire TAKO Septembre 2025"/>
    <x v="15"/>
    <n v="20830"/>
  </r>
  <r>
    <x v="7"/>
    <d v="2025-09-22T00:00:00"/>
    <s v="REM"/>
    <n v="641300"/>
    <s v="Taxes sur appointements salaires"/>
    <s v="VPS sur Salaire MAYODE Septembre 2025"/>
    <x v="15"/>
    <n v="5108"/>
  </r>
  <r>
    <x v="7"/>
    <d v="2025-09-29T00:00:00"/>
    <s v="ACHC"/>
    <n v="646400"/>
    <s v="Vignettes"/>
    <s v="Visite techniq CD5021 d M.AMINE"/>
    <x v="29"/>
    <n v="15000"/>
  </r>
  <r>
    <x v="7"/>
    <d v="2025-09-08T00:00:00"/>
    <s v="ACHC"/>
    <n v="618100"/>
    <s v="Voyages et deplacement"/>
    <s v="Dplcmen Lionel pr 3èm anniverssair SDP+Présentat°nouveau DG"/>
    <x v="1"/>
    <n v="7000"/>
  </r>
  <r>
    <x v="7"/>
    <d v="2025-09-08T00:00:00"/>
    <s v="ACHC"/>
    <n v="618100"/>
    <s v="Voyages et deplacement"/>
    <s v="Dplcmen Augustin pr 3èm anniverssair SDP+Présentat°nouveau DG"/>
    <x v="1"/>
    <n v="5000"/>
  </r>
  <r>
    <x v="7"/>
    <d v="2025-09-08T00:00:00"/>
    <s v="ACHC"/>
    <n v="618100"/>
    <s v="Voyages et deplacement"/>
    <s v="Dplcmen AZIZE pr 3èm anniverssair SDP+Présentat°nouveau DG"/>
    <x v="1"/>
    <n v="9000"/>
  </r>
  <r>
    <x v="7"/>
    <d v="2025-09-08T00:00:00"/>
    <s v="ACHC"/>
    <n v="618100"/>
    <s v="Voyages et deplacement"/>
    <s v="Dplcmen FRANCITE pr 3èm anniverssair SDP+Présentat°nouveau DG"/>
    <x v="1"/>
    <n v="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eau croisé dynamique1" cacheId="23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B29" firstHeaderRow="1" firstDataRow="1" firstDataCol="1"/>
  <pivotFields count="8">
    <pivotField showAll="0">
      <items count="9">
        <item h="1" x="0"/>
        <item h="1" x="1"/>
        <item h="1" x="2"/>
        <item h="1" x="3"/>
        <item h="1" x="4"/>
        <item h="1" x="5"/>
        <item h="1" x="6"/>
        <item x="7"/>
        <item t="default"/>
      </items>
    </pivotField>
    <pivotField numFmtId="14" showAll="0"/>
    <pivotField showAll="0"/>
    <pivotField numFmtId="3" showAll="0"/>
    <pivotField showAll="0"/>
    <pivotField showAll="0"/>
    <pivotField axis="axisRow" showAll="0">
      <items count="43">
        <item x="24"/>
        <item x="15"/>
        <item x="22"/>
        <item x="8"/>
        <item x="5"/>
        <item x="25"/>
        <item x="6"/>
        <item x="0"/>
        <item x="1"/>
        <item x="21"/>
        <item x="13"/>
        <item x="7"/>
        <item x="2"/>
        <item x="3"/>
        <item x="12"/>
        <item x="18"/>
        <item x="16"/>
        <item x="17"/>
        <item x="11"/>
        <item x="20"/>
        <item x="9"/>
        <item x="14"/>
        <item x="19"/>
        <item x="4"/>
        <item x="10"/>
        <item x="23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dataField="1" numFmtId="164" showAll="0"/>
  </pivotFields>
  <rowFields count="1">
    <field x="6"/>
  </rowFields>
  <rowItems count="26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5"/>
    </i>
    <i>
      <x v="16"/>
    </i>
    <i>
      <x v="18"/>
    </i>
    <i>
      <x v="19"/>
    </i>
    <i>
      <x v="20"/>
    </i>
    <i>
      <x v="22"/>
    </i>
    <i>
      <x v="23"/>
    </i>
    <i>
      <x v="24"/>
    </i>
    <i>
      <x v="27"/>
    </i>
    <i>
      <x v="28"/>
    </i>
    <i>
      <x v="29"/>
    </i>
    <i>
      <x v="32"/>
    </i>
    <i>
      <x v="35"/>
    </i>
    <i>
      <x v="41"/>
    </i>
    <i t="grand">
      <x/>
    </i>
  </rowItems>
  <colItems count="1">
    <i/>
  </colItems>
  <dataFields count="1">
    <dataField name="Somme de MONTANTS" fld="7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MOIS" xr10:uid="{00000000-0013-0000-FFFF-FFFF01000000}" sourceName="MOIS">
  <pivotTables>
    <pivotTable tabId="32" name="Tableau croisé dynamique1"/>
  </pivotTables>
  <data>
    <tabular pivotCacheId="1511499776">
      <items count="8">
        <i x="0"/>
        <i x="1"/>
        <i x="2"/>
        <i x="3"/>
        <i x="4"/>
        <i x="5"/>
        <i x="6"/>
        <i x="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OIS" xr10:uid="{00000000-0014-0000-FFFF-FFFF01000000}" cache="Segment_MOIS" caption="MOIS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62" displayName="Tableau162" ref="B14:AF109" totalsRowCount="1" headerRowDxfId="115" dataDxfId="114" totalsRowDxfId="113" headerRowBorderDxfId="112">
  <autoFilter ref="B14:AF10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POSTE" totalsRowLabel="Total" dataDxfId="110" totalsRowDxfId="111"/>
    <tableColumn id="30" xr3:uid="{00000000-0010-0000-0000-00001E000000}" name="N° COMPTE" dataDxfId="108" totalsRowDxfId="109"/>
    <tableColumn id="2" xr3:uid="{00000000-0010-0000-0000-000002000000}" name="LIGNES BUDGETAIRES" dataDxfId="106" totalsRowDxfId="107"/>
    <tableColumn id="3" xr3:uid="{00000000-0010-0000-0000-000003000000}" name="NATURES ANALYTIQUE" dataDxfId="104" totalsRowDxfId="105"/>
    <tableColumn id="5" xr3:uid="{00000000-0010-0000-0000-000005000000}" name="UNITES" dataDxfId="102" totalsRowDxfId="103"/>
    <tableColumn id="6" xr3:uid="{00000000-0010-0000-0000-000006000000}" name="QTE" dataDxfId="100" totalsRowDxfId="101" dataCellStyle="Milliers"/>
    <tableColumn id="31" xr3:uid="{00000000-0010-0000-0000-00001F000000}" name="TOTAL LIGNE BUDGET" totalsRowFunction="custom" dataDxfId="98" totalsRowDxfId="99" dataCellStyle="Milliers">
      <calculatedColumnFormula>+SUM(Tableau162[[#This Row],[juil-23]:[juin-25]])</calculatedColumnFormula>
      <totalsRowFormula>+H19+H26+H40+H48+H54+H64+H79+H100+H107</totalsRowFormula>
    </tableColumn>
    <tableColumn id="7" xr3:uid="{00000000-0010-0000-0000-000007000000}" name="juil-23" totalsRowFunction="custom" dataDxfId="96" totalsRowDxfId="97" dataCellStyle="Milliers">
      <totalsRowFormula>+I19+I26+I40+I48+I54+I64+I79+I100+I107</totalsRowFormula>
    </tableColumn>
    <tableColumn id="4" xr3:uid="{00000000-0010-0000-0000-000004000000}" name="août-23" totalsRowFunction="custom" dataDxfId="94" totalsRowDxfId="95" dataCellStyle="Milliers">
      <totalsRowFormula>+J19+J26+J40+J48+J54+J64+J79+J100+J107</totalsRowFormula>
    </tableColumn>
    <tableColumn id="8" xr3:uid="{00000000-0010-0000-0000-000008000000}" name="sept-23" totalsRowFunction="custom" dataDxfId="92" totalsRowDxfId="93" dataCellStyle="Milliers">
      <totalsRowFormula>+K19+K26+K40+K48+K54+K64+K79+K100+K107</totalsRowFormula>
    </tableColumn>
    <tableColumn id="9" xr3:uid="{00000000-0010-0000-0000-000009000000}" name="oct-23" totalsRowFunction="custom" dataDxfId="90" totalsRowDxfId="91" dataCellStyle="Milliers">
      <totalsRowFormula>+L19+L26+L40+L48+L54+L64+L79+L100+L107</totalsRowFormula>
    </tableColumn>
    <tableColumn id="10" xr3:uid="{00000000-0010-0000-0000-00000A000000}" name="nov-23" totalsRowFunction="custom" dataDxfId="88" totalsRowDxfId="89" dataCellStyle="Milliers">
      <totalsRowFormula>+M19+M26+M40+M48+M54+M64+M79+M100+M107</totalsRowFormula>
    </tableColumn>
    <tableColumn id="11" xr3:uid="{00000000-0010-0000-0000-00000B000000}" name="déc-23" totalsRowFunction="custom" dataDxfId="86" totalsRowDxfId="87" dataCellStyle="Milliers">
      <totalsRowFormula>+N19+N26+N40+N48+N54+N64+N79+N100+N107</totalsRowFormula>
    </tableColumn>
    <tableColumn id="12" xr3:uid="{00000000-0010-0000-0000-00000C000000}" name="janv-24" totalsRowFunction="custom" dataDxfId="84" totalsRowDxfId="85" dataCellStyle="Milliers">
      <totalsRowFormula>+O19+O26+O40+O48+O54+O64+O79+O100+O107</totalsRowFormula>
    </tableColumn>
    <tableColumn id="13" xr3:uid="{00000000-0010-0000-0000-00000D000000}" name="févr-24" totalsRowFunction="custom" dataDxfId="82" totalsRowDxfId="83" dataCellStyle="Milliers">
      <totalsRowFormula>+P19+P26+P40+P48+P54+P64+P79+P100+P107</totalsRowFormula>
    </tableColumn>
    <tableColumn id="14" xr3:uid="{00000000-0010-0000-0000-00000E000000}" name="mars-24" totalsRowFunction="custom" dataDxfId="80" totalsRowDxfId="81" dataCellStyle="Milliers">
      <totalsRowFormula>+Q19+Q26+Q40+Q48+Q54+Q64+Q79+Q100+Q107</totalsRowFormula>
    </tableColumn>
    <tableColumn id="15" xr3:uid="{00000000-0010-0000-0000-00000F000000}" name="avr-24" totalsRowFunction="custom" dataDxfId="78" totalsRowDxfId="79" dataCellStyle="Milliers">
      <totalsRowFormula>+R19+R26+R40+R48+R54+R64+R79+R100+R107</totalsRowFormula>
    </tableColumn>
    <tableColumn id="16" xr3:uid="{00000000-0010-0000-0000-000010000000}" name="mai-24" totalsRowFunction="custom" dataDxfId="76" totalsRowDxfId="77" dataCellStyle="Milliers">
      <totalsRowFormula>+S19+S26+S40+S48+S54+S64+S79+S100+S107</totalsRowFormula>
    </tableColumn>
    <tableColumn id="17" xr3:uid="{00000000-0010-0000-0000-000011000000}" name="juin-24" totalsRowFunction="custom" dataDxfId="74" totalsRowDxfId="75" dataCellStyle="Milliers">
      <totalsRowFormula>+T19+T26+T40+T48+T54+T64+T79+T100+T107</totalsRowFormula>
    </tableColumn>
    <tableColumn id="18" xr3:uid="{00000000-0010-0000-0000-000012000000}" name="juil-24" totalsRowFunction="custom" dataDxfId="72" totalsRowDxfId="73" dataCellStyle="Milliers">
      <totalsRowFormula>+U19+U26+U40+U48+U54+U64+U79+U100+U107</totalsRowFormula>
    </tableColumn>
    <tableColumn id="19" xr3:uid="{00000000-0010-0000-0000-000013000000}" name="août-24" totalsRowFunction="custom" dataDxfId="70" totalsRowDxfId="71" dataCellStyle="Milliers">
      <totalsRowFormula>+V19+V26+V40+V48+V54+V64+V79+V100+V107</totalsRowFormula>
    </tableColumn>
    <tableColumn id="20" xr3:uid="{00000000-0010-0000-0000-000014000000}" name="sept-24" totalsRowFunction="custom" dataDxfId="68" totalsRowDxfId="69" dataCellStyle="Milliers">
      <totalsRowFormula>+W19+W26+W40+W48+W54+W64+W79+W100+W107</totalsRowFormula>
    </tableColumn>
    <tableColumn id="21" xr3:uid="{00000000-0010-0000-0000-000015000000}" name="oct-24" totalsRowFunction="custom" dataDxfId="66" totalsRowDxfId="67" dataCellStyle="Milliers">
      <totalsRowFormula>+X19+X26+X40+X48+X54+X64+X79+X100+X107</totalsRowFormula>
    </tableColumn>
    <tableColumn id="22" xr3:uid="{00000000-0010-0000-0000-000016000000}" name="nov-24" totalsRowFunction="custom" dataDxfId="64" totalsRowDxfId="65" dataCellStyle="Milliers">
      <totalsRowFormula>+Y19+Y26+Y40+Y48+Y54+Y64+Y79+Y100+Y107</totalsRowFormula>
    </tableColumn>
    <tableColumn id="23" xr3:uid="{00000000-0010-0000-0000-000017000000}" name="déc-24" totalsRowFunction="custom" dataDxfId="62" totalsRowDxfId="63" dataCellStyle="Milliers">
      <totalsRowFormula>+Z19+Z26+Z40+Z48+Z54+Z64+Z79+Z100+Z107</totalsRowFormula>
    </tableColumn>
    <tableColumn id="24" xr3:uid="{00000000-0010-0000-0000-000018000000}" name="janv-25" totalsRowFunction="custom" dataDxfId="60" totalsRowDxfId="61" dataCellStyle="Milliers">
      <totalsRowFormula>+AA19+AA26+AA40+AA48+AA54+AA64+AA79+AA100+AA107</totalsRowFormula>
    </tableColumn>
    <tableColumn id="25" xr3:uid="{00000000-0010-0000-0000-000019000000}" name="févr-25" totalsRowFunction="custom" dataDxfId="58" totalsRowDxfId="59" dataCellStyle="Milliers">
      <totalsRowFormula>+AB19+AB26+AB40+AB48+AB54+AB64+AB79+AB100+AB107</totalsRowFormula>
    </tableColumn>
    <tableColumn id="26" xr3:uid="{00000000-0010-0000-0000-00001A000000}" name="mars-25" totalsRowFunction="custom" dataDxfId="56" totalsRowDxfId="57" dataCellStyle="Milliers">
      <totalsRowFormula>+AC19+AC26+AC40+AC48+AC54+AC64+AC79+AC100+AC107</totalsRowFormula>
    </tableColumn>
    <tableColumn id="27" xr3:uid="{00000000-0010-0000-0000-00001B000000}" name="avr-25" totalsRowFunction="custom" dataDxfId="54" totalsRowDxfId="55" dataCellStyle="Milliers">
      <totalsRowFormula>+AD19+AD26+AD40+AD48+AD54+AD64+AD79+AD100+AD107</totalsRowFormula>
    </tableColumn>
    <tableColumn id="28" xr3:uid="{00000000-0010-0000-0000-00001C000000}" name="mai-25" totalsRowFunction="custom" dataDxfId="52" totalsRowDxfId="53" dataCellStyle="Milliers">
      <totalsRowFormula>+AE19+AE26+AE40+AE48+AE54+AE64+AE79+AE100+AE107</totalsRowFormula>
    </tableColumn>
    <tableColumn id="29" xr3:uid="{00000000-0010-0000-0000-00001D000000}" name="juin-25" totalsRowFunction="custom" dataDxfId="50" totalsRowDxfId="51" dataCellStyle="Milliers">
      <totalsRowFormula>+AF19+AF26+AF40+AF48+AF54+AF64+AF79+AF100+AF107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3" displayName="Tableau3" ref="B4:B65" totalsRowShown="0" headerRowDxfId="49" dataDxfId="48" headerRowBorderDxfId="46" tableBorderDxfId="47" totalsRowBorderDxfId="45">
  <autoFilter ref="B4:B65" xr:uid="{00000000-0009-0000-0100-000003000000}"/>
  <sortState xmlns:xlrd2="http://schemas.microsoft.com/office/spreadsheetml/2017/richdata2" ref="B5:B65">
    <sortCondition ref="B4:B65"/>
  </sortState>
  <tableColumns count="1">
    <tableColumn id="1" xr3:uid="{00000000-0010-0000-0100-000001000000}" name="LIGNE BUDGETAIRE" dataDxfId="4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au4" displayName="Tableau4" ref="D3:D15" totalsRowShown="0">
  <autoFilter ref="D3:D15" xr:uid="{00000000-0009-0000-0100-000004000000}"/>
  <tableColumns count="1">
    <tableColumn id="1" xr3:uid="{00000000-0010-0000-0200-000001000000}" name="MOI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leau13525678912" displayName="Tableau13525678912" ref="B7:I918" totalsRowCount="1" headerRowDxfId="43" dataDxfId="42" totalsRowDxfId="41" headerRowBorderDxfId="39" tableBorderDxfId="40" totalsRowBorderDxfId="38">
  <autoFilter ref="B7:I917" xr:uid="{00000000-0009-0000-0100-00000B000000}">
    <filterColumn colId="5">
      <filters>
        <filter val="2ème Impress° rapport mensuel Cités"/>
        <filter val="Concept°+impress° autocollant pour les motos des Cités"/>
        <filter val="Conception et imp cachet pour Amine"/>
        <filter val="Conception et impression de carte de visite pour Mr Amine"/>
        <filter val="Frais d'impression de plan format A3"/>
        <filter val="Impresion couleur pour Mr Amine (SIRAT)"/>
        <filter val="Impresion XO couleur format AO Cités  (Mr Amine)"/>
        <filter val="Impresion XO couleur format AO Cités (Mr Amine)"/>
        <filter val="Impress couleur rapport trimes cites mars avril mai 2024"/>
        <filter val="Impress° couleur A4 rapport mensuel Cit"/>
        <filter val="Impress° couleur rapport mensuel Août SIRAT"/>
        <filter val="Impress° couleur rapport trimestriel Juin-Juillet-Août 2024"/>
        <filter val="Impress° rapport mensuel Cités"/>
        <filter val="Impression couleur A4 rapport mensuel Cités Admini"/>
        <filter val="Impression couleur A4 rapport mensuel E"/>
        <filter val="Impression couleur A4 rapport mensuel Septembre 2024 cité administrative"/>
        <filter val="Impression couleur document Amine pour la SIRAT"/>
        <filter val="Impression couleur rapport mensuel Novembre 2024"/>
        <filter val="Impression couleur rapport mensuel Octobre 2024 cités administratives"/>
        <filter val="Impression couleur rapport trimestriel sept oct nov 2024 cités administratives"/>
        <filter val="Impression couleure rapport mensuel Septembre cités administratives reprise"/>
        <filter val="Impression format A3 par ZOCLI"/>
      </filters>
    </filterColumn>
  </autoFilter>
  <sortState xmlns:xlrd2="http://schemas.microsoft.com/office/spreadsheetml/2017/richdata2" ref="B8:I917">
    <sortCondition ref="C7:C917"/>
  </sortState>
  <tableColumns count="8">
    <tableColumn id="8" xr3:uid="{00000000-0010-0000-0300-000008000000}" name="MOIS" dataDxfId="36" totalsRowDxfId="37"/>
    <tableColumn id="4" xr3:uid="{00000000-0010-0000-0300-000004000000}" name="DATE" dataDxfId="34" totalsRowDxfId="35"/>
    <tableColumn id="7" xr3:uid="{00000000-0010-0000-0300-000007000000}" name="JOURNAL" dataDxfId="32" totalsRowDxfId="33"/>
    <tableColumn id="3" xr3:uid="{00000000-0010-0000-0300-000003000000}" name="N° COMPTE" dataDxfId="30" totalsRowDxfId="31"/>
    <tableColumn id="6" xr3:uid="{00000000-0010-0000-0300-000006000000}" name="INTITULES" dataDxfId="28" totalsRowDxfId="29"/>
    <tableColumn id="1" xr3:uid="{00000000-0010-0000-0300-000001000000}" name="LIBELLES" totalsRowLabel="TOTAL DEPENSES" dataDxfId="26" totalsRowDxfId="27"/>
    <tableColumn id="5" xr3:uid="{00000000-0010-0000-0300-000005000000}" name="LIGNES DU BUDGET" dataDxfId="24" totalsRowDxfId="25"/>
    <tableColumn id="2" xr3:uid="{00000000-0010-0000-0300-000002000000}" name="MONTANTS" totalsRowFunction="sum" dataDxfId="22" totalsRowDxfId="23" dataCellStyle="Milliers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eau135256789123" displayName="Tableau135256789123" ref="B7:I756" headerRowDxfId="21" dataDxfId="20" totalsRowDxfId="19" headerRowBorderDxfId="17" tableBorderDxfId="18" totalsRowBorderDxfId="16">
  <autoFilter ref="B7:I756" xr:uid="{00000000-0009-0000-0100-000002000000}">
    <filterColumn colId="0">
      <filters>
        <filter val="Septembre"/>
      </filters>
    </filterColumn>
  </autoFilter>
  <sortState xmlns:xlrd2="http://schemas.microsoft.com/office/spreadsheetml/2017/richdata2" ref="B662:I756">
    <sortCondition ref="F7:F756"/>
  </sortState>
  <tableColumns count="8">
    <tableColumn id="8" xr3:uid="{00000000-0010-0000-0400-000008000000}" name="MOIS" dataDxfId="14" totalsRowDxfId="15"/>
    <tableColumn id="4" xr3:uid="{00000000-0010-0000-0400-000004000000}" name="DATE" dataDxfId="12" totalsRowDxfId="13"/>
    <tableColumn id="7" xr3:uid="{00000000-0010-0000-0400-000007000000}" name="JOURNAL" dataDxfId="10" totalsRowDxfId="11"/>
    <tableColumn id="3" xr3:uid="{00000000-0010-0000-0400-000003000000}" name="N° COMPTE" dataDxfId="8" totalsRowDxfId="9"/>
    <tableColumn id="6" xr3:uid="{00000000-0010-0000-0400-000006000000}" name="INTITULES" dataDxfId="6" totalsRowDxfId="7"/>
    <tableColumn id="1" xr3:uid="{00000000-0010-0000-0400-000001000000}" name="LIBELLES" totalsRowLabel="TOTAL DEPENSES" dataDxfId="4" totalsRowDxfId="5"/>
    <tableColumn id="5" xr3:uid="{00000000-0010-0000-0400-000005000000}" name="LIGNES DU BUDGET" dataDxfId="2" totalsRowDxfId="3"/>
    <tableColumn id="2" xr3:uid="{00000000-0010-0000-0400-000002000000}" name="MONTANTS" totalsRowFunction="sum" dataDxfId="0" totalsRowDxfId="1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122"/>
  <sheetViews>
    <sheetView showGridLines="0" zoomScale="90" zoomScaleNormal="90" workbookViewId="0">
      <selection activeCell="D24" sqref="D24"/>
    </sheetView>
  </sheetViews>
  <sheetFormatPr defaultColWidth="11.42578125" defaultRowHeight="30.75" customHeight="1"/>
  <cols>
    <col min="1" max="1" width="1.5703125" style="1" customWidth="1"/>
    <col min="2" max="3" width="9" style="1" customWidth="1"/>
    <col min="4" max="4" width="61.5703125" style="1" customWidth="1"/>
    <col min="5" max="5" width="13.140625" style="1" customWidth="1"/>
    <col min="6" max="6" width="7.140625" style="1" customWidth="1"/>
    <col min="7" max="7" width="6.28515625" style="1" customWidth="1"/>
    <col min="8" max="8" width="15.7109375" style="1" customWidth="1"/>
    <col min="9" max="9" width="15.140625" style="1" customWidth="1"/>
    <col min="10" max="10" width="15.28515625" style="1" bestFit="1" customWidth="1"/>
    <col min="11" max="13" width="14.42578125" style="1" bestFit="1" customWidth="1"/>
    <col min="14" max="20" width="14.7109375" style="1" bestFit="1" customWidth="1"/>
    <col min="21" max="22" width="15.28515625" style="1" bestFit="1" customWidth="1"/>
    <col min="23" max="32" width="14.7109375" style="1" bestFit="1" customWidth="1"/>
    <col min="33" max="16384" width="11.42578125" style="1"/>
  </cols>
  <sheetData>
    <row r="1" spans="2:33" ht="19.5" customHeight="1"/>
    <row r="2" spans="2:33" ht="18.75">
      <c r="D2" s="2"/>
    </row>
    <row r="3" spans="2:33" ht="15"/>
    <row r="4" spans="2:33" ht="15"/>
    <row r="5" spans="2:33" ht="15"/>
    <row r="6" spans="2:33" ht="15"/>
    <row r="7" spans="2:33" ht="87" customHeight="1">
      <c r="B7" s="253" t="s">
        <v>0</v>
      </c>
      <c r="C7" s="253"/>
      <c r="D7" s="253"/>
      <c r="E7" s="253"/>
      <c r="F7" s="253"/>
      <c r="G7" s="253"/>
      <c r="H7" s="25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2:33" ht="15">
      <c r="D8" s="3"/>
    </row>
    <row r="9" spans="2:33" ht="35.25" customHeight="1">
      <c r="B9" s="252" t="s">
        <v>1</v>
      </c>
      <c r="C9" s="252"/>
      <c r="D9" s="252"/>
      <c r="E9" s="9" t="s">
        <v>2</v>
      </c>
      <c r="F9" s="8"/>
    </row>
    <row r="10" spans="2:33" ht="27" customHeight="1">
      <c r="B10" s="252" t="s">
        <v>3</v>
      </c>
      <c r="C10" s="252"/>
      <c r="D10" s="252"/>
      <c r="E10" s="9" t="s">
        <v>4</v>
      </c>
    </row>
    <row r="11" spans="2:33" ht="27" customHeight="1">
      <c r="B11" s="252" t="s">
        <v>5</v>
      </c>
      <c r="C11" s="252"/>
      <c r="D11" s="252"/>
      <c r="E11" s="9" t="s">
        <v>6</v>
      </c>
    </row>
    <row r="12" spans="2:33" ht="15"/>
    <row r="13" spans="2:33" ht="15"/>
    <row r="14" spans="2:33" s="5" customFormat="1" ht="38.25" customHeight="1">
      <c r="B14" s="4" t="s">
        <v>7</v>
      </c>
      <c r="C14" s="4" t="s">
        <v>8</v>
      </c>
      <c r="D14" s="4" t="s">
        <v>9</v>
      </c>
      <c r="E14" s="7" t="s">
        <v>10</v>
      </c>
      <c r="F14" s="11" t="s">
        <v>11</v>
      </c>
      <c r="G14" s="31" t="s">
        <v>12</v>
      </c>
      <c r="H14" s="31" t="s">
        <v>13</v>
      </c>
      <c r="I14" s="36" t="s">
        <v>14</v>
      </c>
      <c r="J14" s="36" t="s">
        <v>15</v>
      </c>
      <c r="K14" s="37" t="s">
        <v>16</v>
      </c>
      <c r="L14" s="37" t="s">
        <v>17</v>
      </c>
      <c r="M14" s="37" t="s">
        <v>18</v>
      </c>
      <c r="N14" s="37" t="s">
        <v>19</v>
      </c>
      <c r="O14" s="37" t="s">
        <v>20</v>
      </c>
      <c r="P14" s="37" t="s">
        <v>21</v>
      </c>
      <c r="Q14" s="37" t="s">
        <v>22</v>
      </c>
      <c r="R14" s="37" t="s">
        <v>23</v>
      </c>
      <c r="S14" s="37" t="s">
        <v>24</v>
      </c>
      <c r="T14" s="37" t="s">
        <v>25</v>
      </c>
      <c r="U14" s="37" t="s">
        <v>26</v>
      </c>
      <c r="V14" s="37" t="s">
        <v>27</v>
      </c>
      <c r="W14" s="37" t="s">
        <v>28</v>
      </c>
      <c r="X14" s="37" t="s">
        <v>29</v>
      </c>
      <c r="Y14" s="37" t="s">
        <v>30</v>
      </c>
      <c r="Z14" s="37" t="s">
        <v>31</v>
      </c>
      <c r="AA14" s="37" t="s">
        <v>32</v>
      </c>
      <c r="AB14" s="37" t="s">
        <v>33</v>
      </c>
      <c r="AC14" s="37" t="s">
        <v>34</v>
      </c>
      <c r="AD14" s="37" t="s">
        <v>35</v>
      </c>
      <c r="AE14" s="37" t="s">
        <v>36</v>
      </c>
      <c r="AF14" s="37" t="s">
        <v>37</v>
      </c>
    </row>
    <row r="15" spans="2:33" ht="17.25" customHeight="1">
      <c r="B15" s="6"/>
      <c r="C15" s="6"/>
      <c r="D15" s="12" t="s">
        <v>38</v>
      </c>
      <c r="E15" s="6"/>
      <c r="F15" s="15"/>
      <c r="G15" s="32"/>
      <c r="H15" s="34"/>
      <c r="I15" s="1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2:33" ht="17.25" customHeight="1">
      <c r="B16" s="6"/>
      <c r="C16" s="6"/>
      <c r="D16" s="6" t="s">
        <v>39</v>
      </c>
      <c r="E16" s="6"/>
      <c r="F16" s="15" t="s">
        <v>40</v>
      </c>
      <c r="G16" s="32">
        <v>4</v>
      </c>
      <c r="H16" s="40">
        <f>+SUM(Tableau162[[#This Row],[juil-23]:[juin-25]])</f>
        <v>40000000</v>
      </c>
      <c r="I16" s="16">
        <v>10000000</v>
      </c>
      <c r="J16" s="38">
        <v>10000000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10000000</v>
      </c>
      <c r="V16" s="38">
        <v>10000000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0</v>
      </c>
    </row>
    <row r="17" spans="2:32" ht="17.25" customHeight="1">
      <c r="B17" s="6"/>
      <c r="C17" s="6"/>
      <c r="D17" s="6" t="s">
        <v>41</v>
      </c>
      <c r="E17" s="6"/>
      <c r="F17" s="15" t="s">
        <v>40</v>
      </c>
      <c r="G17" s="32">
        <v>4</v>
      </c>
      <c r="H17" s="40">
        <f>+SUM(Tableau162[[#This Row],[juil-23]:[juin-25]])</f>
        <v>20000000</v>
      </c>
      <c r="I17" s="16">
        <v>5000000</v>
      </c>
      <c r="J17" s="38">
        <v>5000000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5000000</v>
      </c>
      <c r="V17" s="38">
        <v>5000000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</row>
    <row r="18" spans="2:32" ht="17.25" customHeight="1">
      <c r="B18" s="10"/>
      <c r="C18" s="6"/>
      <c r="D18" s="6" t="s">
        <v>42</v>
      </c>
      <c r="E18" s="10"/>
      <c r="F18" s="17" t="s">
        <v>40</v>
      </c>
      <c r="G18" s="33">
        <v>1</v>
      </c>
      <c r="H18" s="41">
        <f>+SUM(Tableau162[[#This Row],[juil-23]:[juin-25]])</f>
        <v>10000000</v>
      </c>
      <c r="I18" s="16">
        <v>0</v>
      </c>
      <c r="J18" s="38">
        <v>10000000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</row>
    <row r="19" spans="2:32" s="22" customFormat="1" ht="17.25" customHeight="1">
      <c r="B19" s="19"/>
      <c r="C19" s="19"/>
      <c r="D19" s="18" t="s">
        <v>43</v>
      </c>
      <c r="E19" s="19"/>
      <c r="F19" s="20"/>
      <c r="G19" s="34"/>
      <c r="H19" s="34">
        <f>+SUM(Tableau162[[#This Row],[juil-23]:[juin-25]])</f>
        <v>70000000</v>
      </c>
      <c r="I19" s="21">
        <f>+SUM(I16:I18)</f>
        <v>15000000</v>
      </c>
      <c r="J19" s="21">
        <f t="shared" ref="J19:AF19" si="0">+SUM(J16:J18)</f>
        <v>25000000</v>
      </c>
      <c r="K19" s="21">
        <f t="shared" si="0"/>
        <v>0</v>
      </c>
      <c r="L19" s="21">
        <f t="shared" si="0"/>
        <v>0</v>
      </c>
      <c r="M19" s="21">
        <f t="shared" si="0"/>
        <v>0</v>
      </c>
      <c r="N19" s="21">
        <f t="shared" si="0"/>
        <v>0</v>
      </c>
      <c r="O19" s="21">
        <f t="shared" si="0"/>
        <v>0</v>
      </c>
      <c r="P19" s="21">
        <f t="shared" si="0"/>
        <v>0</v>
      </c>
      <c r="Q19" s="21">
        <f t="shared" si="0"/>
        <v>0</v>
      </c>
      <c r="R19" s="21">
        <f t="shared" si="0"/>
        <v>0</v>
      </c>
      <c r="S19" s="21">
        <f t="shared" si="0"/>
        <v>0</v>
      </c>
      <c r="T19" s="21">
        <f t="shared" si="0"/>
        <v>0</v>
      </c>
      <c r="U19" s="21">
        <f t="shared" si="0"/>
        <v>15000000</v>
      </c>
      <c r="V19" s="21">
        <f t="shared" si="0"/>
        <v>15000000</v>
      </c>
      <c r="W19" s="21">
        <f t="shared" si="0"/>
        <v>0</v>
      </c>
      <c r="X19" s="21">
        <f t="shared" si="0"/>
        <v>0</v>
      </c>
      <c r="Y19" s="21">
        <f t="shared" si="0"/>
        <v>0</v>
      </c>
      <c r="Z19" s="21">
        <f t="shared" si="0"/>
        <v>0</v>
      </c>
      <c r="AA19" s="21">
        <f t="shared" si="0"/>
        <v>0</v>
      </c>
      <c r="AB19" s="21">
        <f t="shared" si="0"/>
        <v>0</v>
      </c>
      <c r="AC19" s="21">
        <f t="shared" si="0"/>
        <v>0</v>
      </c>
      <c r="AD19" s="21">
        <f t="shared" si="0"/>
        <v>0</v>
      </c>
      <c r="AE19" s="21">
        <f t="shared" si="0"/>
        <v>0</v>
      </c>
      <c r="AF19" s="21">
        <f t="shared" si="0"/>
        <v>0</v>
      </c>
    </row>
    <row r="20" spans="2:32" ht="2.25" customHeight="1">
      <c r="B20" s="10"/>
      <c r="C20" s="6"/>
      <c r="D20" s="6"/>
      <c r="E20" s="10"/>
      <c r="F20" s="17"/>
      <c r="G20" s="33"/>
      <c r="H20" s="39"/>
      <c r="I20" s="1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2:32" ht="18" customHeight="1">
      <c r="B21" s="10"/>
      <c r="C21" s="6"/>
      <c r="D21" s="12" t="s">
        <v>44</v>
      </c>
      <c r="E21" s="10"/>
      <c r="F21" s="17"/>
      <c r="G21" s="33"/>
      <c r="H21" s="39"/>
      <c r="I21" s="1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2:32" ht="18" customHeight="1">
      <c r="B22" s="10"/>
      <c r="C22" s="6"/>
      <c r="D22" s="6" t="s">
        <v>45</v>
      </c>
      <c r="E22" s="10"/>
      <c r="F22" s="17" t="s">
        <v>40</v>
      </c>
      <c r="G22" s="33">
        <v>1</v>
      </c>
      <c r="H22" s="41">
        <f>+SUM(Tableau162[[#This Row],[juil-23]:[juin-25]])</f>
        <v>17700000</v>
      </c>
      <c r="I22" s="16">
        <v>17700000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</row>
    <row r="23" spans="2:32" ht="18" customHeight="1">
      <c r="B23" s="10"/>
      <c r="C23" s="6"/>
      <c r="D23" s="6" t="s">
        <v>46</v>
      </c>
      <c r="E23" s="10"/>
      <c r="F23" s="17" t="s">
        <v>40</v>
      </c>
      <c r="G23" s="33">
        <v>1</v>
      </c>
      <c r="H23" s="41">
        <f>+SUM(Tableau162[[#This Row],[juil-23]:[juin-25]])</f>
        <v>17700000</v>
      </c>
      <c r="I23" s="16">
        <v>17700000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</row>
    <row r="24" spans="2:32" ht="18" customHeight="1">
      <c r="B24" s="10"/>
      <c r="C24" s="6"/>
      <c r="D24" s="6" t="s">
        <v>47</v>
      </c>
      <c r="E24" s="10"/>
      <c r="F24" s="17" t="s">
        <v>40</v>
      </c>
      <c r="G24" s="33">
        <v>1</v>
      </c>
      <c r="H24" s="41">
        <f>+SUM(Tableau162[[#This Row],[juil-23]:[juin-25]])</f>
        <v>13000000</v>
      </c>
      <c r="I24" s="16">
        <v>13000000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</row>
    <row r="25" spans="2:32" ht="18" customHeight="1">
      <c r="B25" s="10"/>
      <c r="C25" s="6"/>
      <c r="D25" s="6" t="s">
        <v>48</v>
      </c>
      <c r="E25" s="10"/>
      <c r="F25" s="17" t="s">
        <v>40</v>
      </c>
      <c r="G25" s="33">
        <v>1</v>
      </c>
      <c r="H25" s="41">
        <f>+SUM(Tableau162[[#This Row],[juil-23]:[juin-25]])</f>
        <v>13000000</v>
      </c>
      <c r="I25" s="16">
        <v>13000000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</row>
    <row r="26" spans="2:32" s="22" customFormat="1" ht="18" customHeight="1">
      <c r="B26" s="19"/>
      <c r="C26" s="19"/>
      <c r="D26" s="18" t="s">
        <v>43</v>
      </c>
      <c r="E26" s="19"/>
      <c r="F26" s="20"/>
      <c r="G26" s="34"/>
      <c r="H26" s="34">
        <f>+SUM(Tableau162[[#This Row],[juil-23]:[juin-25]])</f>
        <v>61400000</v>
      </c>
      <c r="I26" s="21">
        <f>+SUM(I22:I25)</f>
        <v>61400000</v>
      </c>
      <c r="J26" s="21">
        <f t="shared" ref="J26:AF26" si="1">+SUM(J22:J25)</f>
        <v>0</v>
      </c>
      <c r="K26" s="21">
        <f t="shared" si="1"/>
        <v>0</v>
      </c>
      <c r="L26" s="21">
        <f t="shared" si="1"/>
        <v>0</v>
      </c>
      <c r="M26" s="21">
        <f t="shared" si="1"/>
        <v>0</v>
      </c>
      <c r="N26" s="21">
        <f t="shared" si="1"/>
        <v>0</v>
      </c>
      <c r="O26" s="21">
        <f t="shared" si="1"/>
        <v>0</v>
      </c>
      <c r="P26" s="21">
        <f t="shared" si="1"/>
        <v>0</v>
      </c>
      <c r="Q26" s="21">
        <f t="shared" si="1"/>
        <v>0</v>
      </c>
      <c r="R26" s="21">
        <f t="shared" si="1"/>
        <v>0</v>
      </c>
      <c r="S26" s="21">
        <f t="shared" si="1"/>
        <v>0</v>
      </c>
      <c r="T26" s="21">
        <f t="shared" si="1"/>
        <v>0</v>
      </c>
      <c r="U26" s="21">
        <f t="shared" si="1"/>
        <v>0</v>
      </c>
      <c r="V26" s="21">
        <f t="shared" si="1"/>
        <v>0</v>
      </c>
      <c r="W26" s="21">
        <f t="shared" si="1"/>
        <v>0</v>
      </c>
      <c r="X26" s="21">
        <f t="shared" si="1"/>
        <v>0</v>
      </c>
      <c r="Y26" s="21">
        <f t="shared" si="1"/>
        <v>0</v>
      </c>
      <c r="Z26" s="21">
        <f t="shared" si="1"/>
        <v>0</v>
      </c>
      <c r="AA26" s="21">
        <f t="shared" si="1"/>
        <v>0</v>
      </c>
      <c r="AB26" s="21">
        <f t="shared" si="1"/>
        <v>0</v>
      </c>
      <c r="AC26" s="21">
        <f t="shared" si="1"/>
        <v>0</v>
      </c>
      <c r="AD26" s="21">
        <f t="shared" si="1"/>
        <v>0</v>
      </c>
      <c r="AE26" s="21">
        <f t="shared" si="1"/>
        <v>0</v>
      </c>
      <c r="AF26" s="21">
        <f t="shared" si="1"/>
        <v>0</v>
      </c>
    </row>
    <row r="27" spans="2:32" ht="3" customHeight="1">
      <c r="B27" s="6"/>
      <c r="C27" s="6"/>
      <c r="D27" s="6"/>
      <c r="E27" s="6"/>
      <c r="F27" s="15"/>
      <c r="G27" s="32"/>
      <c r="H27" s="34"/>
      <c r="I27" s="1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2:32" ht="17.25" customHeight="1">
      <c r="B28" s="6"/>
      <c r="C28" s="6"/>
      <c r="D28" s="14" t="s">
        <v>49</v>
      </c>
      <c r="E28" s="6"/>
      <c r="F28" s="15"/>
      <c r="G28" s="32"/>
      <c r="H28" s="34"/>
      <c r="I28" s="1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2:32" ht="17.25" customHeight="1">
      <c r="B29" s="6"/>
      <c r="C29" s="6"/>
      <c r="D29" s="13" t="s">
        <v>50</v>
      </c>
      <c r="E29" s="6"/>
      <c r="F29" s="15" t="s">
        <v>51</v>
      </c>
      <c r="G29" s="32">
        <v>24</v>
      </c>
      <c r="H29" s="40">
        <f>+SUM(Tableau162[[#This Row],[juil-23]:[juin-25]])</f>
        <v>4800000</v>
      </c>
      <c r="I29" s="16">
        <v>200000</v>
      </c>
      <c r="J29" s="16">
        <v>200000</v>
      </c>
      <c r="K29" s="16">
        <v>200000</v>
      </c>
      <c r="L29" s="16">
        <v>200000</v>
      </c>
      <c r="M29" s="16">
        <v>200000</v>
      </c>
      <c r="N29" s="16">
        <v>200000</v>
      </c>
      <c r="O29" s="16">
        <v>200000</v>
      </c>
      <c r="P29" s="16">
        <v>200000</v>
      </c>
      <c r="Q29" s="16">
        <v>200000</v>
      </c>
      <c r="R29" s="16">
        <v>200000</v>
      </c>
      <c r="S29" s="16">
        <v>200000</v>
      </c>
      <c r="T29" s="16">
        <v>200000</v>
      </c>
      <c r="U29" s="16">
        <v>200000</v>
      </c>
      <c r="V29" s="16">
        <v>200000</v>
      </c>
      <c r="W29" s="16">
        <v>200000</v>
      </c>
      <c r="X29" s="16">
        <v>200000</v>
      </c>
      <c r="Y29" s="16">
        <v>200000</v>
      </c>
      <c r="Z29" s="16">
        <v>200000</v>
      </c>
      <c r="AA29" s="16">
        <v>200000</v>
      </c>
      <c r="AB29" s="16">
        <v>200000</v>
      </c>
      <c r="AC29" s="16">
        <v>200000</v>
      </c>
      <c r="AD29" s="16">
        <v>200000</v>
      </c>
      <c r="AE29" s="16">
        <v>200000</v>
      </c>
      <c r="AF29" s="16">
        <v>200000</v>
      </c>
    </row>
    <row r="30" spans="2:32" ht="17.25" customHeight="1">
      <c r="B30" s="6"/>
      <c r="C30" s="6"/>
      <c r="D30" s="13" t="s">
        <v>52</v>
      </c>
      <c r="E30" s="6"/>
      <c r="F30" s="15" t="s">
        <v>51</v>
      </c>
      <c r="G30" s="32">
        <v>24</v>
      </c>
      <c r="H30" s="40">
        <f>+SUM(Tableau162[[#This Row],[juil-23]:[juin-25]])</f>
        <v>7200000</v>
      </c>
      <c r="I30" s="16">
        <v>300000</v>
      </c>
      <c r="J30" s="16">
        <v>300000</v>
      </c>
      <c r="K30" s="16">
        <v>300000</v>
      </c>
      <c r="L30" s="16">
        <v>300000</v>
      </c>
      <c r="M30" s="16">
        <v>300000</v>
      </c>
      <c r="N30" s="16">
        <v>300000</v>
      </c>
      <c r="O30" s="16">
        <v>300000</v>
      </c>
      <c r="P30" s="16">
        <v>300000</v>
      </c>
      <c r="Q30" s="16">
        <v>300000</v>
      </c>
      <c r="R30" s="16">
        <v>300000</v>
      </c>
      <c r="S30" s="16">
        <v>300000</v>
      </c>
      <c r="T30" s="16">
        <v>300000</v>
      </c>
      <c r="U30" s="16">
        <v>300000</v>
      </c>
      <c r="V30" s="16">
        <v>300000</v>
      </c>
      <c r="W30" s="16">
        <v>300000</v>
      </c>
      <c r="X30" s="16">
        <v>300000</v>
      </c>
      <c r="Y30" s="16">
        <v>300000</v>
      </c>
      <c r="Z30" s="16">
        <v>300000</v>
      </c>
      <c r="AA30" s="16">
        <v>300000</v>
      </c>
      <c r="AB30" s="16">
        <v>300000</v>
      </c>
      <c r="AC30" s="16">
        <v>300000</v>
      </c>
      <c r="AD30" s="16">
        <v>300000</v>
      </c>
      <c r="AE30" s="16">
        <v>300000</v>
      </c>
      <c r="AF30" s="16">
        <v>300000</v>
      </c>
    </row>
    <row r="31" spans="2:32" ht="17.25" customHeight="1">
      <c r="B31" s="6"/>
      <c r="C31" s="6"/>
      <c r="D31" s="13" t="s">
        <v>53</v>
      </c>
      <c r="E31" s="6"/>
      <c r="F31" s="15" t="s">
        <v>51</v>
      </c>
      <c r="G31" s="32">
        <v>24</v>
      </c>
      <c r="H31" s="40">
        <f>+SUM(Tableau162[[#This Row],[juil-23]:[juin-25]])</f>
        <v>4284000</v>
      </c>
      <c r="I31" s="16">
        <f>680*3500*7.5/100</f>
        <v>178500</v>
      </c>
      <c r="J31" s="16">
        <f t="shared" ref="J31:AF31" si="2">680*3500*7.5/100</f>
        <v>178500</v>
      </c>
      <c r="K31" s="16">
        <f t="shared" si="2"/>
        <v>178500</v>
      </c>
      <c r="L31" s="16">
        <f t="shared" si="2"/>
        <v>178500</v>
      </c>
      <c r="M31" s="16">
        <f t="shared" si="2"/>
        <v>178500</v>
      </c>
      <c r="N31" s="16">
        <f t="shared" si="2"/>
        <v>178500</v>
      </c>
      <c r="O31" s="16">
        <f t="shared" si="2"/>
        <v>178500</v>
      </c>
      <c r="P31" s="16">
        <f t="shared" si="2"/>
        <v>178500</v>
      </c>
      <c r="Q31" s="16">
        <f t="shared" si="2"/>
        <v>178500</v>
      </c>
      <c r="R31" s="16">
        <f t="shared" si="2"/>
        <v>178500</v>
      </c>
      <c r="S31" s="16">
        <f t="shared" si="2"/>
        <v>178500</v>
      </c>
      <c r="T31" s="16">
        <f t="shared" si="2"/>
        <v>178500</v>
      </c>
      <c r="U31" s="16">
        <f t="shared" si="2"/>
        <v>178500</v>
      </c>
      <c r="V31" s="16">
        <f t="shared" si="2"/>
        <v>178500</v>
      </c>
      <c r="W31" s="16">
        <f t="shared" si="2"/>
        <v>178500</v>
      </c>
      <c r="X31" s="16">
        <f t="shared" si="2"/>
        <v>178500</v>
      </c>
      <c r="Y31" s="16">
        <f t="shared" si="2"/>
        <v>178500</v>
      </c>
      <c r="Z31" s="16">
        <f t="shared" si="2"/>
        <v>178500</v>
      </c>
      <c r="AA31" s="16">
        <f t="shared" si="2"/>
        <v>178500</v>
      </c>
      <c r="AB31" s="16">
        <f t="shared" si="2"/>
        <v>178500</v>
      </c>
      <c r="AC31" s="16">
        <f t="shared" si="2"/>
        <v>178500</v>
      </c>
      <c r="AD31" s="16">
        <f t="shared" si="2"/>
        <v>178500</v>
      </c>
      <c r="AE31" s="16">
        <f t="shared" si="2"/>
        <v>178500</v>
      </c>
      <c r="AF31" s="16">
        <f t="shared" si="2"/>
        <v>178500</v>
      </c>
    </row>
    <row r="32" spans="2:32" ht="17.25" customHeight="1">
      <c r="B32" s="6"/>
      <c r="C32" s="6"/>
      <c r="D32" s="13" t="s">
        <v>54</v>
      </c>
      <c r="E32" s="6"/>
      <c r="F32" s="15" t="s">
        <v>51</v>
      </c>
      <c r="G32" s="32">
        <v>24</v>
      </c>
      <c r="H32" s="40">
        <f>+SUM(Tableau162[[#This Row],[juil-23]:[juin-25]])</f>
        <v>7956000</v>
      </c>
      <c r="I32" s="16">
        <f>680*6500*7.5/100</f>
        <v>331500</v>
      </c>
      <c r="J32" s="16">
        <f t="shared" ref="J32:AF34" si="3">680*6500*7.5/100</f>
        <v>331500</v>
      </c>
      <c r="K32" s="16">
        <f t="shared" si="3"/>
        <v>331500</v>
      </c>
      <c r="L32" s="16">
        <f t="shared" si="3"/>
        <v>331500</v>
      </c>
      <c r="M32" s="16">
        <f t="shared" si="3"/>
        <v>331500</v>
      </c>
      <c r="N32" s="16">
        <f t="shared" si="3"/>
        <v>331500</v>
      </c>
      <c r="O32" s="16">
        <f t="shared" si="3"/>
        <v>331500</v>
      </c>
      <c r="P32" s="16">
        <f t="shared" si="3"/>
        <v>331500</v>
      </c>
      <c r="Q32" s="16">
        <f t="shared" si="3"/>
        <v>331500</v>
      </c>
      <c r="R32" s="16">
        <f t="shared" si="3"/>
        <v>331500</v>
      </c>
      <c r="S32" s="16">
        <f t="shared" si="3"/>
        <v>331500</v>
      </c>
      <c r="T32" s="16">
        <f t="shared" si="3"/>
        <v>331500</v>
      </c>
      <c r="U32" s="16">
        <f t="shared" si="3"/>
        <v>331500</v>
      </c>
      <c r="V32" s="16">
        <f t="shared" si="3"/>
        <v>331500</v>
      </c>
      <c r="W32" s="16">
        <f t="shared" si="3"/>
        <v>331500</v>
      </c>
      <c r="X32" s="16">
        <f t="shared" si="3"/>
        <v>331500</v>
      </c>
      <c r="Y32" s="16">
        <f t="shared" si="3"/>
        <v>331500</v>
      </c>
      <c r="Z32" s="16">
        <f t="shared" si="3"/>
        <v>331500</v>
      </c>
      <c r="AA32" s="16">
        <f t="shared" si="3"/>
        <v>331500</v>
      </c>
      <c r="AB32" s="16">
        <f t="shared" si="3"/>
        <v>331500</v>
      </c>
      <c r="AC32" s="16">
        <f t="shared" si="3"/>
        <v>331500</v>
      </c>
      <c r="AD32" s="16">
        <f t="shared" si="3"/>
        <v>331500</v>
      </c>
      <c r="AE32" s="16">
        <f t="shared" si="3"/>
        <v>331500</v>
      </c>
      <c r="AF32" s="16">
        <f t="shared" si="3"/>
        <v>331500</v>
      </c>
    </row>
    <row r="33" spans="2:32" ht="17.25" customHeight="1">
      <c r="B33" s="6"/>
      <c r="C33" s="6"/>
      <c r="D33" s="13" t="s">
        <v>55</v>
      </c>
      <c r="E33" s="6"/>
      <c r="F33" s="15" t="s">
        <v>51</v>
      </c>
      <c r="G33" s="32">
        <v>24</v>
      </c>
      <c r="H33" s="40">
        <f>+SUM(Tableau162[[#This Row],[juil-23]:[juin-25]])</f>
        <v>7956000</v>
      </c>
      <c r="I33" s="16">
        <f>680*6500*7.5/100</f>
        <v>331500</v>
      </c>
      <c r="J33" s="16">
        <f t="shared" si="3"/>
        <v>331500</v>
      </c>
      <c r="K33" s="16">
        <f t="shared" si="3"/>
        <v>331500</v>
      </c>
      <c r="L33" s="16">
        <f t="shared" si="3"/>
        <v>331500</v>
      </c>
      <c r="M33" s="16">
        <f t="shared" si="3"/>
        <v>331500</v>
      </c>
      <c r="N33" s="16">
        <f t="shared" si="3"/>
        <v>331500</v>
      </c>
      <c r="O33" s="16">
        <f t="shared" si="3"/>
        <v>331500</v>
      </c>
      <c r="P33" s="16">
        <f t="shared" si="3"/>
        <v>331500</v>
      </c>
      <c r="Q33" s="16">
        <f t="shared" si="3"/>
        <v>331500</v>
      </c>
      <c r="R33" s="16">
        <f t="shared" si="3"/>
        <v>331500</v>
      </c>
      <c r="S33" s="16">
        <f t="shared" si="3"/>
        <v>331500</v>
      </c>
      <c r="T33" s="16">
        <f t="shared" si="3"/>
        <v>331500</v>
      </c>
      <c r="U33" s="16">
        <f t="shared" si="3"/>
        <v>331500</v>
      </c>
      <c r="V33" s="16">
        <f t="shared" si="3"/>
        <v>331500</v>
      </c>
      <c r="W33" s="16">
        <f t="shared" si="3"/>
        <v>331500</v>
      </c>
      <c r="X33" s="16">
        <f t="shared" si="3"/>
        <v>331500</v>
      </c>
      <c r="Y33" s="16">
        <f t="shared" si="3"/>
        <v>331500</v>
      </c>
      <c r="Z33" s="16">
        <f t="shared" si="3"/>
        <v>331500</v>
      </c>
      <c r="AA33" s="16">
        <f t="shared" si="3"/>
        <v>331500</v>
      </c>
      <c r="AB33" s="16">
        <f t="shared" si="3"/>
        <v>331500</v>
      </c>
      <c r="AC33" s="16">
        <f t="shared" si="3"/>
        <v>331500</v>
      </c>
      <c r="AD33" s="16">
        <f t="shared" si="3"/>
        <v>331500</v>
      </c>
      <c r="AE33" s="16">
        <f t="shared" si="3"/>
        <v>331500</v>
      </c>
      <c r="AF33" s="16">
        <f t="shared" si="3"/>
        <v>331500</v>
      </c>
    </row>
    <row r="34" spans="2:32" ht="17.25" customHeight="1">
      <c r="B34" s="6"/>
      <c r="C34" s="6"/>
      <c r="D34" s="13" t="s">
        <v>56</v>
      </c>
      <c r="E34" s="6"/>
      <c r="F34" s="15" t="s">
        <v>51</v>
      </c>
      <c r="G34" s="32">
        <v>24</v>
      </c>
      <c r="H34" s="40">
        <f>+SUM(Tableau162[[#This Row],[juil-23]:[juin-25]])</f>
        <v>7956000</v>
      </c>
      <c r="I34" s="16">
        <f>680*6500*7.5/100</f>
        <v>331500</v>
      </c>
      <c r="J34" s="16">
        <f t="shared" si="3"/>
        <v>331500</v>
      </c>
      <c r="K34" s="16">
        <f t="shared" si="3"/>
        <v>331500</v>
      </c>
      <c r="L34" s="16">
        <f t="shared" si="3"/>
        <v>331500</v>
      </c>
      <c r="M34" s="16">
        <f t="shared" si="3"/>
        <v>331500</v>
      </c>
      <c r="N34" s="16">
        <f t="shared" si="3"/>
        <v>331500</v>
      </c>
      <c r="O34" s="16">
        <f t="shared" si="3"/>
        <v>331500</v>
      </c>
      <c r="P34" s="16">
        <f t="shared" si="3"/>
        <v>331500</v>
      </c>
      <c r="Q34" s="16">
        <f t="shared" si="3"/>
        <v>331500</v>
      </c>
      <c r="R34" s="16">
        <f t="shared" si="3"/>
        <v>331500</v>
      </c>
      <c r="S34" s="16">
        <f t="shared" si="3"/>
        <v>331500</v>
      </c>
      <c r="T34" s="16">
        <f t="shared" si="3"/>
        <v>331500</v>
      </c>
      <c r="U34" s="16">
        <f t="shared" si="3"/>
        <v>331500</v>
      </c>
      <c r="V34" s="16">
        <f t="shared" si="3"/>
        <v>331500</v>
      </c>
      <c r="W34" s="16">
        <f t="shared" si="3"/>
        <v>331500</v>
      </c>
      <c r="X34" s="16">
        <f t="shared" si="3"/>
        <v>331500</v>
      </c>
      <c r="Y34" s="16">
        <f t="shared" si="3"/>
        <v>331500</v>
      </c>
      <c r="Z34" s="16">
        <f t="shared" si="3"/>
        <v>331500</v>
      </c>
      <c r="AA34" s="16">
        <f t="shared" si="3"/>
        <v>331500</v>
      </c>
      <c r="AB34" s="16">
        <f t="shared" si="3"/>
        <v>331500</v>
      </c>
      <c r="AC34" s="16">
        <f t="shared" si="3"/>
        <v>331500</v>
      </c>
      <c r="AD34" s="16">
        <f t="shared" si="3"/>
        <v>331500</v>
      </c>
      <c r="AE34" s="16">
        <f t="shared" si="3"/>
        <v>331500</v>
      </c>
      <c r="AF34" s="16">
        <f t="shared" si="3"/>
        <v>331500</v>
      </c>
    </row>
    <row r="35" spans="2:32" ht="17.25" customHeight="1">
      <c r="B35" s="6"/>
      <c r="C35" s="6"/>
      <c r="D35" s="13" t="s">
        <v>57</v>
      </c>
      <c r="E35" s="6"/>
      <c r="F35" s="15" t="s">
        <v>51</v>
      </c>
      <c r="G35" s="32">
        <v>22</v>
      </c>
      <c r="H35" s="40">
        <f>+SUM(Tableau162[[#This Row],[juil-23]:[juin-25]])</f>
        <v>3080000</v>
      </c>
      <c r="I35" s="16">
        <v>0</v>
      </c>
      <c r="J35" s="38">
        <v>0</v>
      </c>
      <c r="K35" s="16">
        <v>140000</v>
      </c>
      <c r="L35" s="16">
        <v>140000</v>
      </c>
      <c r="M35" s="16">
        <v>140000</v>
      </c>
      <c r="N35" s="16">
        <v>140000</v>
      </c>
      <c r="O35" s="16">
        <v>140000</v>
      </c>
      <c r="P35" s="16">
        <v>140000</v>
      </c>
      <c r="Q35" s="16">
        <v>140000</v>
      </c>
      <c r="R35" s="16">
        <v>140000</v>
      </c>
      <c r="S35" s="16">
        <v>140000</v>
      </c>
      <c r="T35" s="16">
        <v>140000</v>
      </c>
      <c r="U35" s="16">
        <v>140000</v>
      </c>
      <c r="V35" s="16">
        <v>140000</v>
      </c>
      <c r="W35" s="16">
        <v>140000</v>
      </c>
      <c r="X35" s="16">
        <v>140000</v>
      </c>
      <c r="Y35" s="16">
        <v>140000</v>
      </c>
      <c r="Z35" s="16">
        <v>140000</v>
      </c>
      <c r="AA35" s="16">
        <v>140000</v>
      </c>
      <c r="AB35" s="16">
        <v>140000</v>
      </c>
      <c r="AC35" s="16">
        <v>140000</v>
      </c>
      <c r="AD35" s="16">
        <v>140000</v>
      </c>
      <c r="AE35" s="16">
        <v>140000</v>
      </c>
      <c r="AF35" s="16">
        <v>140000</v>
      </c>
    </row>
    <row r="36" spans="2:32" ht="17.25" customHeight="1">
      <c r="B36" s="6"/>
      <c r="C36" s="6"/>
      <c r="D36" s="13" t="s">
        <v>58</v>
      </c>
      <c r="E36" s="6"/>
      <c r="F36" s="15" t="s">
        <v>51</v>
      </c>
      <c r="G36" s="32">
        <v>24</v>
      </c>
      <c r="H36" s="40">
        <f>+SUM(Tableau162[[#This Row],[juil-23]:[juin-25]])</f>
        <v>1200000</v>
      </c>
      <c r="I36" s="16">
        <v>50000</v>
      </c>
      <c r="J36" s="16">
        <v>50000</v>
      </c>
      <c r="K36" s="16">
        <v>50000</v>
      </c>
      <c r="L36" s="16">
        <v>50000</v>
      </c>
      <c r="M36" s="16">
        <v>50000</v>
      </c>
      <c r="N36" s="16">
        <v>50000</v>
      </c>
      <c r="O36" s="16">
        <v>50000</v>
      </c>
      <c r="P36" s="16">
        <v>50000</v>
      </c>
      <c r="Q36" s="16">
        <v>50000</v>
      </c>
      <c r="R36" s="16">
        <v>50000</v>
      </c>
      <c r="S36" s="16">
        <v>50000</v>
      </c>
      <c r="T36" s="16">
        <v>50000</v>
      </c>
      <c r="U36" s="16">
        <v>50000</v>
      </c>
      <c r="V36" s="16">
        <v>50000</v>
      </c>
      <c r="W36" s="16">
        <v>50000</v>
      </c>
      <c r="X36" s="16">
        <v>50000</v>
      </c>
      <c r="Y36" s="16">
        <v>50000</v>
      </c>
      <c r="Z36" s="16">
        <v>50000</v>
      </c>
      <c r="AA36" s="16">
        <v>50000</v>
      </c>
      <c r="AB36" s="16">
        <v>50000</v>
      </c>
      <c r="AC36" s="16">
        <v>50000</v>
      </c>
      <c r="AD36" s="16">
        <v>50000</v>
      </c>
      <c r="AE36" s="16">
        <v>50000</v>
      </c>
      <c r="AF36" s="16">
        <v>50000</v>
      </c>
    </row>
    <row r="37" spans="2:32" ht="17.25" customHeight="1">
      <c r="B37" s="6"/>
      <c r="C37" s="6"/>
      <c r="D37" s="13" t="s">
        <v>59</v>
      </c>
      <c r="E37" s="6"/>
      <c r="F37" s="15" t="s">
        <v>51</v>
      </c>
      <c r="G37" s="32">
        <v>24</v>
      </c>
      <c r="H37" s="40">
        <f>+SUM(Tableau162[[#This Row],[juil-23]:[juin-25]])</f>
        <v>1080000</v>
      </c>
      <c r="I37" s="16">
        <f>15000*3</f>
        <v>45000</v>
      </c>
      <c r="J37" s="16">
        <f t="shared" ref="J37:AF37" si="4">15000*3</f>
        <v>45000</v>
      </c>
      <c r="K37" s="16">
        <f t="shared" si="4"/>
        <v>45000</v>
      </c>
      <c r="L37" s="16">
        <f t="shared" si="4"/>
        <v>45000</v>
      </c>
      <c r="M37" s="16">
        <f t="shared" si="4"/>
        <v>45000</v>
      </c>
      <c r="N37" s="16">
        <f t="shared" si="4"/>
        <v>45000</v>
      </c>
      <c r="O37" s="16">
        <f t="shared" si="4"/>
        <v>45000</v>
      </c>
      <c r="P37" s="16">
        <f t="shared" si="4"/>
        <v>45000</v>
      </c>
      <c r="Q37" s="16">
        <f t="shared" si="4"/>
        <v>45000</v>
      </c>
      <c r="R37" s="16">
        <f t="shared" si="4"/>
        <v>45000</v>
      </c>
      <c r="S37" s="16">
        <f t="shared" si="4"/>
        <v>45000</v>
      </c>
      <c r="T37" s="16">
        <f t="shared" si="4"/>
        <v>45000</v>
      </c>
      <c r="U37" s="16">
        <f t="shared" si="4"/>
        <v>45000</v>
      </c>
      <c r="V37" s="16">
        <f t="shared" si="4"/>
        <v>45000</v>
      </c>
      <c r="W37" s="16">
        <f t="shared" si="4"/>
        <v>45000</v>
      </c>
      <c r="X37" s="16">
        <f t="shared" si="4"/>
        <v>45000</v>
      </c>
      <c r="Y37" s="16">
        <f t="shared" si="4"/>
        <v>45000</v>
      </c>
      <c r="Z37" s="16">
        <f t="shared" si="4"/>
        <v>45000</v>
      </c>
      <c r="AA37" s="16">
        <f t="shared" si="4"/>
        <v>45000</v>
      </c>
      <c r="AB37" s="16">
        <f t="shared" si="4"/>
        <v>45000</v>
      </c>
      <c r="AC37" s="16">
        <f t="shared" si="4"/>
        <v>45000</v>
      </c>
      <c r="AD37" s="16">
        <f t="shared" si="4"/>
        <v>45000</v>
      </c>
      <c r="AE37" s="16">
        <f t="shared" si="4"/>
        <v>45000</v>
      </c>
      <c r="AF37" s="16">
        <f t="shared" si="4"/>
        <v>45000</v>
      </c>
    </row>
    <row r="38" spans="2:32" ht="17.25" customHeight="1">
      <c r="B38" s="6"/>
      <c r="C38" s="6"/>
      <c r="D38" s="13" t="s">
        <v>60</v>
      </c>
      <c r="E38" s="6"/>
      <c r="F38" s="15" t="s">
        <v>51</v>
      </c>
      <c r="G38" s="32">
        <v>24</v>
      </c>
      <c r="H38" s="40">
        <f>+SUM(Tableau162[[#This Row],[juil-23]:[juin-25]])</f>
        <v>6000000</v>
      </c>
      <c r="I38" s="16">
        <v>250000</v>
      </c>
      <c r="J38" s="16">
        <v>250000</v>
      </c>
      <c r="K38" s="16">
        <v>250000</v>
      </c>
      <c r="L38" s="16">
        <v>250000</v>
      </c>
      <c r="M38" s="16">
        <v>250000</v>
      </c>
      <c r="N38" s="16">
        <v>250000</v>
      </c>
      <c r="O38" s="16">
        <v>250000</v>
      </c>
      <c r="P38" s="16">
        <v>250000</v>
      </c>
      <c r="Q38" s="16">
        <v>250000</v>
      </c>
      <c r="R38" s="16">
        <v>250000</v>
      </c>
      <c r="S38" s="16">
        <v>250000</v>
      </c>
      <c r="T38" s="16">
        <v>250000</v>
      </c>
      <c r="U38" s="16">
        <v>250000</v>
      </c>
      <c r="V38" s="16">
        <v>250000</v>
      </c>
      <c r="W38" s="16">
        <v>250000</v>
      </c>
      <c r="X38" s="16">
        <v>250000</v>
      </c>
      <c r="Y38" s="16">
        <v>250000</v>
      </c>
      <c r="Z38" s="16">
        <v>250000</v>
      </c>
      <c r="AA38" s="16">
        <v>250000</v>
      </c>
      <c r="AB38" s="16">
        <v>250000</v>
      </c>
      <c r="AC38" s="16">
        <v>250000</v>
      </c>
      <c r="AD38" s="16">
        <v>250000</v>
      </c>
      <c r="AE38" s="16">
        <v>250000</v>
      </c>
      <c r="AF38" s="16">
        <v>250000</v>
      </c>
    </row>
    <row r="39" spans="2:32" ht="17.25" customHeight="1">
      <c r="B39" s="6"/>
      <c r="C39" s="6"/>
      <c r="D39" s="13" t="s">
        <v>61</v>
      </c>
      <c r="E39" s="6"/>
      <c r="F39" s="15" t="s">
        <v>51</v>
      </c>
      <c r="G39" s="32">
        <v>24</v>
      </c>
      <c r="H39" s="40">
        <f>+SUM(Tableau162[[#This Row],[juil-23]:[juin-25]])</f>
        <v>7200000</v>
      </c>
      <c r="I39" s="16">
        <f>100000*3</f>
        <v>300000</v>
      </c>
      <c r="J39" s="16">
        <f t="shared" ref="J39:AF39" si="5">100000*3</f>
        <v>300000</v>
      </c>
      <c r="K39" s="16">
        <f t="shared" si="5"/>
        <v>300000</v>
      </c>
      <c r="L39" s="16">
        <f t="shared" si="5"/>
        <v>300000</v>
      </c>
      <c r="M39" s="16">
        <f t="shared" si="5"/>
        <v>300000</v>
      </c>
      <c r="N39" s="16">
        <f t="shared" si="5"/>
        <v>300000</v>
      </c>
      <c r="O39" s="16">
        <f t="shared" si="5"/>
        <v>300000</v>
      </c>
      <c r="P39" s="16">
        <f t="shared" si="5"/>
        <v>300000</v>
      </c>
      <c r="Q39" s="16">
        <f t="shared" si="5"/>
        <v>300000</v>
      </c>
      <c r="R39" s="16">
        <f t="shared" si="5"/>
        <v>300000</v>
      </c>
      <c r="S39" s="16">
        <f t="shared" si="5"/>
        <v>300000</v>
      </c>
      <c r="T39" s="16">
        <f t="shared" si="5"/>
        <v>300000</v>
      </c>
      <c r="U39" s="16">
        <f t="shared" si="5"/>
        <v>300000</v>
      </c>
      <c r="V39" s="16">
        <f t="shared" si="5"/>
        <v>300000</v>
      </c>
      <c r="W39" s="16">
        <f t="shared" si="5"/>
        <v>300000</v>
      </c>
      <c r="X39" s="16">
        <f t="shared" si="5"/>
        <v>300000</v>
      </c>
      <c r="Y39" s="16">
        <f t="shared" si="5"/>
        <v>300000</v>
      </c>
      <c r="Z39" s="16">
        <f t="shared" si="5"/>
        <v>300000</v>
      </c>
      <c r="AA39" s="16">
        <f t="shared" si="5"/>
        <v>300000</v>
      </c>
      <c r="AB39" s="16">
        <f t="shared" si="5"/>
        <v>300000</v>
      </c>
      <c r="AC39" s="16">
        <f t="shared" si="5"/>
        <v>300000</v>
      </c>
      <c r="AD39" s="16">
        <f t="shared" si="5"/>
        <v>300000</v>
      </c>
      <c r="AE39" s="16">
        <f t="shared" si="5"/>
        <v>300000</v>
      </c>
      <c r="AF39" s="16">
        <f t="shared" si="5"/>
        <v>300000</v>
      </c>
    </row>
    <row r="40" spans="2:32" ht="17.25" customHeight="1">
      <c r="B40" s="19"/>
      <c r="C40" s="19"/>
      <c r="D40" s="18" t="s">
        <v>43</v>
      </c>
      <c r="E40" s="19"/>
      <c r="F40" s="20"/>
      <c r="G40" s="34"/>
      <c r="H40" s="34">
        <f>+SUM(Tableau162[[#This Row],[juil-23]:[juin-25]])</f>
        <v>58712000</v>
      </c>
      <c r="I40" s="21">
        <f>+SUM(I29:I39)</f>
        <v>2318000</v>
      </c>
      <c r="J40" s="21">
        <f t="shared" ref="J40:AF40" si="6">+SUM(J29:J39)</f>
        <v>2318000</v>
      </c>
      <c r="K40" s="21">
        <f t="shared" si="6"/>
        <v>2458000</v>
      </c>
      <c r="L40" s="21">
        <f t="shared" si="6"/>
        <v>2458000</v>
      </c>
      <c r="M40" s="21">
        <f t="shared" si="6"/>
        <v>2458000</v>
      </c>
      <c r="N40" s="21">
        <f t="shared" si="6"/>
        <v>2458000</v>
      </c>
      <c r="O40" s="21">
        <f t="shared" si="6"/>
        <v>2458000</v>
      </c>
      <c r="P40" s="21">
        <f t="shared" si="6"/>
        <v>2458000</v>
      </c>
      <c r="Q40" s="21">
        <f t="shared" si="6"/>
        <v>2458000</v>
      </c>
      <c r="R40" s="21">
        <f t="shared" si="6"/>
        <v>2458000</v>
      </c>
      <c r="S40" s="21">
        <f t="shared" si="6"/>
        <v>2458000</v>
      </c>
      <c r="T40" s="21">
        <f t="shared" si="6"/>
        <v>2458000</v>
      </c>
      <c r="U40" s="21">
        <f t="shared" si="6"/>
        <v>2458000</v>
      </c>
      <c r="V40" s="21">
        <f t="shared" si="6"/>
        <v>2458000</v>
      </c>
      <c r="W40" s="21">
        <f t="shared" si="6"/>
        <v>2458000</v>
      </c>
      <c r="X40" s="21">
        <f t="shared" si="6"/>
        <v>2458000</v>
      </c>
      <c r="Y40" s="21">
        <f t="shared" si="6"/>
        <v>2458000</v>
      </c>
      <c r="Z40" s="21">
        <f t="shared" si="6"/>
        <v>2458000</v>
      </c>
      <c r="AA40" s="21">
        <f t="shared" si="6"/>
        <v>2458000</v>
      </c>
      <c r="AB40" s="21">
        <f t="shared" si="6"/>
        <v>2458000</v>
      </c>
      <c r="AC40" s="21">
        <f t="shared" si="6"/>
        <v>2458000</v>
      </c>
      <c r="AD40" s="21">
        <f t="shared" si="6"/>
        <v>2458000</v>
      </c>
      <c r="AE40" s="21">
        <f t="shared" si="6"/>
        <v>2458000</v>
      </c>
      <c r="AF40" s="21">
        <f t="shared" si="6"/>
        <v>2458000</v>
      </c>
    </row>
    <row r="41" spans="2:32" ht="2.25" customHeight="1">
      <c r="B41" s="6"/>
      <c r="C41" s="6"/>
      <c r="D41" s="13"/>
      <c r="E41" s="6"/>
      <c r="F41" s="15"/>
      <c r="G41" s="32"/>
      <c r="H41" s="34"/>
      <c r="I41" s="16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2:32" s="22" customFormat="1" ht="17.25" customHeight="1">
      <c r="B42" s="12">
        <v>6057</v>
      </c>
      <c r="C42" s="12"/>
      <c r="D42" s="14" t="s">
        <v>62</v>
      </c>
      <c r="E42" s="12"/>
      <c r="F42" s="28"/>
      <c r="G42" s="35"/>
      <c r="H42" s="34"/>
      <c r="I42" s="29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2:32" ht="17.25" customHeight="1">
      <c r="B43" s="6"/>
      <c r="C43" s="6"/>
      <c r="D43" s="13" t="s">
        <v>63</v>
      </c>
      <c r="E43" s="6"/>
      <c r="F43" s="15" t="s">
        <v>51</v>
      </c>
      <c r="G43" s="32">
        <v>24</v>
      </c>
      <c r="H43" s="40">
        <f>+SUM(Tableau162[[#This Row],[juil-23]:[juin-25]])</f>
        <v>1920000</v>
      </c>
      <c r="I43" s="16">
        <v>80000</v>
      </c>
      <c r="J43" s="16">
        <v>80000</v>
      </c>
      <c r="K43" s="16">
        <v>80000</v>
      </c>
      <c r="L43" s="16">
        <v>80000</v>
      </c>
      <c r="M43" s="16">
        <v>80000</v>
      </c>
      <c r="N43" s="16">
        <v>80000</v>
      </c>
      <c r="O43" s="16">
        <v>80000</v>
      </c>
      <c r="P43" s="16">
        <v>80000</v>
      </c>
      <c r="Q43" s="16">
        <v>80000</v>
      </c>
      <c r="R43" s="16">
        <v>80000</v>
      </c>
      <c r="S43" s="16">
        <v>80000</v>
      </c>
      <c r="T43" s="16">
        <v>80000</v>
      </c>
      <c r="U43" s="16">
        <v>80000</v>
      </c>
      <c r="V43" s="16">
        <v>80000</v>
      </c>
      <c r="W43" s="16">
        <v>80000</v>
      </c>
      <c r="X43" s="16">
        <v>80000</v>
      </c>
      <c r="Y43" s="16">
        <v>80000</v>
      </c>
      <c r="Z43" s="16">
        <v>80000</v>
      </c>
      <c r="AA43" s="16">
        <v>80000</v>
      </c>
      <c r="AB43" s="16">
        <v>80000</v>
      </c>
      <c r="AC43" s="16">
        <v>80000</v>
      </c>
      <c r="AD43" s="16">
        <v>80000</v>
      </c>
      <c r="AE43" s="16">
        <v>80000</v>
      </c>
      <c r="AF43" s="16">
        <v>80000</v>
      </c>
    </row>
    <row r="44" spans="2:32" s="27" customFormat="1" ht="17.25" customHeight="1">
      <c r="B44" s="6"/>
      <c r="C44" s="6"/>
      <c r="D44" s="13" t="s">
        <v>64</v>
      </c>
      <c r="E44" s="6"/>
      <c r="F44" s="15" t="s">
        <v>51</v>
      </c>
      <c r="G44" s="32">
        <v>24</v>
      </c>
      <c r="H44" s="40">
        <f>+SUM(Tableau162[[#This Row],[juil-23]:[juin-25]])</f>
        <v>5760000</v>
      </c>
      <c r="I44" s="16">
        <f>120000*2</f>
        <v>240000</v>
      </c>
      <c r="J44" s="16">
        <f t="shared" ref="J44:AF47" si="7">120000*2</f>
        <v>240000</v>
      </c>
      <c r="K44" s="16">
        <f t="shared" si="7"/>
        <v>240000</v>
      </c>
      <c r="L44" s="16">
        <f t="shared" si="7"/>
        <v>240000</v>
      </c>
      <c r="M44" s="16">
        <f t="shared" si="7"/>
        <v>240000</v>
      </c>
      <c r="N44" s="16">
        <f t="shared" si="7"/>
        <v>240000</v>
      </c>
      <c r="O44" s="16">
        <f t="shared" si="7"/>
        <v>240000</v>
      </c>
      <c r="P44" s="16">
        <f t="shared" si="7"/>
        <v>240000</v>
      </c>
      <c r="Q44" s="16">
        <f t="shared" si="7"/>
        <v>240000</v>
      </c>
      <c r="R44" s="16">
        <f t="shared" si="7"/>
        <v>240000</v>
      </c>
      <c r="S44" s="16">
        <f t="shared" si="7"/>
        <v>240000</v>
      </c>
      <c r="T44" s="16">
        <f t="shared" si="7"/>
        <v>240000</v>
      </c>
      <c r="U44" s="16">
        <f t="shared" si="7"/>
        <v>240000</v>
      </c>
      <c r="V44" s="16">
        <f t="shared" si="7"/>
        <v>240000</v>
      </c>
      <c r="W44" s="16">
        <f t="shared" si="7"/>
        <v>240000</v>
      </c>
      <c r="X44" s="16">
        <f t="shared" si="7"/>
        <v>240000</v>
      </c>
      <c r="Y44" s="16">
        <f t="shared" si="7"/>
        <v>240000</v>
      </c>
      <c r="Z44" s="16">
        <f t="shared" si="7"/>
        <v>240000</v>
      </c>
      <c r="AA44" s="16">
        <f t="shared" si="7"/>
        <v>240000</v>
      </c>
      <c r="AB44" s="16">
        <f t="shared" si="7"/>
        <v>240000</v>
      </c>
      <c r="AC44" s="16">
        <f t="shared" si="7"/>
        <v>240000</v>
      </c>
      <c r="AD44" s="16">
        <f t="shared" si="7"/>
        <v>240000</v>
      </c>
      <c r="AE44" s="16">
        <f t="shared" si="7"/>
        <v>240000</v>
      </c>
      <c r="AF44" s="16">
        <f t="shared" si="7"/>
        <v>240000</v>
      </c>
    </row>
    <row r="45" spans="2:32" ht="17.25" customHeight="1">
      <c r="B45" s="6"/>
      <c r="C45" s="6"/>
      <c r="D45" s="13" t="s">
        <v>65</v>
      </c>
      <c r="E45" s="6"/>
      <c r="F45" s="15" t="s">
        <v>51</v>
      </c>
      <c r="G45" s="32">
        <v>24</v>
      </c>
      <c r="H45" s="40">
        <f>+SUM(Tableau162[[#This Row],[juil-23]:[juin-25]])</f>
        <v>5760000</v>
      </c>
      <c r="I45" s="16">
        <f t="shared" ref="I45:X47" si="8">120000*2</f>
        <v>240000</v>
      </c>
      <c r="J45" s="16">
        <f t="shared" si="8"/>
        <v>240000</v>
      </c>
      <c r="K45" s="16">
        <f t="shared" si="8"/>
        <v>240000</v>
      </c>
      <c r="L45" s="16">
        <f t="shared" si="8"/>
        <v>240000</v>
      </c>
      <c r="M45" s="16">
        <f t="shared" si="8"/>
        <v>240000</v>
      </c>
      <c r="N45" s="16">
        <f t="shared" si="8"/>
        <v>240000</v>
      </c>
      <c r="O45" s="16">
        <f t="shared" si="8"/>
        <v>240000</v>
      </c>
      <c r="P45" s="16">
        <f t="shared" si="8"/>
        <v>240000</v>
      </c>
      <c r="Q45" s="16">
        <f t="shared" si="8"/>
        <v>240000</v>
      </c>
      <c r="R45" s="16">
        <f t="shared" si="8"/>
        <v>240000</v>
      </c>
      <c r="S45" s="16">
        <f t="shared" si="8"/>
        <v>240000</v>
      </c>
      <c r="T45" s="16">
        <f t="shared" si="8"/>
        <v>240000</v>
      </c>
      <c r="U45" s="16">
        <f t="shared" si="8"/>
        <v>240000</v>
      </c>
      <c r="V45" s="16">
        <f t="shared" si="8"/>
        <v>240000</v>
      </c>
      <c r="W45" s="16">
        <f t="shared" si="8"/>
        <v>240000</v>
      </c>
      <c r="X45" s="16">
        <f t="shared" si="8"/>
        <v>240000</v>
      </c>
      <c r="Y45" s="16">
        <f t="shared" si="7"/>
        <v>240000</v>
      </c>
      <c r="Z45" s="16">
        <f t="shared" si="7"/>
        <v>240000</v>
      </c>
      <c r="AA45" s="16">
        <f t="shared" si="7"/>
        <v>240000</v>
      </c>
      <c r="AB45" s="16">
        <f t="shared" si="7"/>
        <v>240000</v>
      </c>
      <c r="AC45" s="16">
        <f t="shared" si="7"/>
        <v>240000</v>
      </c>
      <c r="AD45" s="16">
        <f t="shared" si="7"/>
        <v>240000</v>
      </c>
      <c r="AE45" s="16">
        <f t="shared" si="7"/>
        <v>240000</v>
      </c>
      <c r="AF45" s="16">
        <f t="shared" si="7"/>
        <v>240000</v>
      </c>
    </row>
    <row r="46" spans="2:32" ht="17.25" customHeight="1">
      <c r="B46" s="6"/>
      <c r="C46" s="6"/>
      <c r="D46" s="13" t="s">
        <v>66</v>
      </c>
      <c r="E46" s="6"/>
      <c r="F46" s="15" t="s">
        <v>51</v>
      </c>
      <c r="G46" s="32">
        <v>24</v>
      </c>
      <c r="H46" s="40">
        <f>+SUM(Tableau162[[#This Row],[juil-23]:[juin-25]])</f>
        <v>5760000</v>
      </c>
      <c r="I46" s="16">
        <f t="shared" si="8"/>
        <v>240000</v>
      </c>
      <c r="J46" s="16">
        <f t="shared" si="8"/>
        <v>240000</v>
      </c>
      <c r="K46" s="16">
        <f t="shared" si="8"/>
        <v>240000</v>
      </c>
      <c r="L46" s="16">
        <f t="shared" si="8"/>
        <v>240000</v>
      </c>
      <c r="M46" s="16">
        <f t="shared" si="8"/>
        <v>240000</v>
      </c>
      <c r="N46" s="16">
        <f t="shared" si="8"/>
        <v>240000</v>
      </c>
      <c r="O46" s="16">
        <f t="shared" si="8"/>
        <v>240000</v>
      </c>
      <c r="P46" s="16">
        <f t="shared" si="8"/>
        <v>240000</v>
      </c>
      <c r="Q46" s="16">
        <f t="shared" si="8"/>
        <v>240000</v>
      </c>
      <c r="R46" s="16">
        <f t="shared" si="8"/>
        <v>240000</v>
      </c>
      <c r="S46" s="16">
        <f t="shared" si="8"/>
        <v>240000</v>
      </c>
      <c r="T46" s="16">
        <f t="shared" si="8"/>
        <v>240000</v>
      </c>
      <c r="U46" s="16">
        <f t="shared" si="8"/>
        <v>240000</v>
      </c>
      <c r="V46" s="16">
        <f t="shared" si="8"/>
        <v>240000</v>
      </c>
      <c r="W46" s="16">
        <f t="shared" si="8"/>
        <v>240000</v>
      </c>
      <c r="X46" s="16">
        <f t="shared" si="8"/>
        <v>240000</v>
      </c>
      <c r="Y46" s="16">
        <f t="shared" si="7"/>
        <v>240000</v>
      </c>
      <c r="Z46" s="16">
        <f t="shared" si="7"/>
        <v>240000</v>
      </c>
      <c r="AA46" s="16">
        <f t="shared" si="7"/>
        <v>240000</v>
      </c>
      <c r="AB46" s="16">
        <f t="shared" si="7"/>
        <v>240000</v>
      </c>
      <c r="AC46" s="16">
        <f t="shared" si="7"/>
        <v>240000</v>
      </c>
      <c r="AD46" s="16">
        <f t="shared" si="7"/>
        <v>240000</v>
      </c>
      <c r="AE46" s="16">
        <f t="shared" si="7"/>
        <v>240000</v>
      </c>
      <c r="AF46" s="16">
        <f t="shared" si="7"/>
        <v>240000</v>
      </c>
    </row>
    <row r="47" spans="2:32" ht="17.25" customHeight="1">
      <c r="B47" s="6"/>
      <c r="C47" s="6"/>
      <c r="D47" s="13" t="s">
        <v>67</v>
      </c>
      <c r="E47" s="6"/>
      <c r="F47" s="15" t="s">
        <v>51</v>
      </c>
      <c r="G47" s="32">
        <v>24</v>
      </c>
      <c r="H47" s="40">
        <f>+SUM(Tableau162[[#This Row],[juil-23]:[juin-25]])</f>
        <v>5760000</v>
      </c>
      <c r="I47" s="16">
        <f t="shared" si="8"/>
        <v>240000</v>
      </c>
      <c r="J47" s="16">
        <f t="shared" si="8"/>
        <v>240000</v>
      </c>
      <c r="K47" s="16">
        <f t="shared" si="8"/>
        <v>240000</v>
      </c>
      <c r="L47" s="16">
        <f t="shared" si="8"/>
        <v>240000</v>
      </c>
      <c r="M47" s="16">
        <f t="shared" si="8"/>
        <v>240000</v>
      </c>
      <c r="N47" s="16">
        <f t="shared" si="8"/>
        <v>240000</v>
      </c>
      <c r="O47" s="16">
        <f t="shared" si="8"/>
        <v>240000</v>
      </c>
      <c r="P47" s="16">
        <f t="shared" si="8"/>
        <v>240000</v>
      </c>
      <c r="Q47" s="16">
        <f t="shared" si="8"/>
        <v>240000</v>
      </c>
      <c r="R47" s="16">
        <f t="shared" si="8"/>
        <v>240000</v>
      </c>
      <c r="S47" s="16">
        <f t="shared" si="8"/>
        <v>240000</v>
      </c>
      <c r="T47" s="16">
        <f t="shared" si="8"/>
        <v>240000</v>
      </c>
      <c r="U47" s="16">
        <f t="shared" si="8"/>
        <v>240000</v>
      </c>
      <c r="V47" s="16">
        <f t="shared" si="8"/>
        <v>240000</v>
      </c>
      <c r="W47" s="16">
        <f t="shared" si="8"/>
        <v>240000</v>
      </c>
      <c r="X47" s="16">
        <f t="shared" si="8"/>
        <v>240000</v>
      </c>
      <c r="Y47" s="16">
        <f t="shared" si="7"/>
        <v>240000</v>
      </c>
      <c r="Z47" s="16">
        <f t="shared" si="7"/>
        <v>240000</v>
      </c>
      <c r="AA47" s="16">
        <f t="shared" si="7"/>
        <v>240000</v>
      </c>
      <c r="AB47" s="16">
        <f t="shared" si="7"/>
        <v>240000</v>
      </c>
      <c r="AC47" s="16">
        <f t="shared" si="7"/>
        <v>240000</v>
      </c>
      <c r="AD47" s="16">
        <f t="shared" si="7"/>
        <v>240000</v>
      </c>
      <c r="AE47" s="16">
        <f t="shared" si="7"/>
        <v>240000</v>
      </c>
      <c r="AF47" s="16">
        <f t="shared" si="7"/>
        <v>240000</v>
      </c>
    </row>
    <row r="48" spans="2:32" ht="17.25" customHeight="1">
      <c r="B48" s="6"/>
      <c r="C48" s="6"/>
      <c r="D48" s="18" t="s">
        <v>43</v>
      </c>
      <c r="E48" s="6"/>
      <c r="F48" s="15"/>
      <c r="G48" s="32"/>
      <c r="H48" s="34">
        <f>+SUM(Tableau162[[#This Row],[juil-23]:[juin-25]])</f>
        <v>24960000</v>
      </c>
      <c r="I48" s="21">
        <f>+SUM(I43:I47)</f>
        <v>1040000</v>
      </c>
      <c r="J48" s="21">
        <f t="shared" ref="J48:AF48" si="9">+SUM(J43:J47)</f>
        <v>1040000</v>
      </c>
      <c r="K48" s="21">
        <f t="shared" si="9"/>
        <v>1040000</v>
      </c>
      <c r="L48" s="21">
        <f t="shared" si="9"/>
        <v>1040000</v>
      </c>
      <c r="M48" s="21">
        <f t="shared" si="9"/>
        <v>1040000</v>
      </c>
      <c r="N48" s="21">
        <f t="shared" si="9"/>
        <v>1040000</v>
      </c>
      <c r="O48" s="21">
        <f t="shared" si="9"/>
        <v>1040000</v>
      </c>
      <c r="P48" s="21">
        <f t="shared" si="9"/>
        <v>1040000</v>
      </c>
      <c r="Q48" s="21">
        <f t="shared" si="9"/>
        <v>1040000</v>
      </c>
      <c r="R48" s="21">
        <f t="shared" si="9"/>
        <v>1040000</v>
      </c>
      <c r="S48" s="21">
        <f t="shared" si="9"/>
        <v>1040000</v>
      </c>
      <c r="T48" s="21">
        <f t="shared" si="9"/>
        <v>1040000</v>
      </c>
      <c r="U48" s="21">
        <f t="shared" si="9"/>
        <v>1040000</v>
      </c>
      <c r="V48" s="21">
        <f t="shared" si="9"/>
        <v>1040000</v>
      </c>
      <c r="W48" s="21">
        <f t="shared" si="9"/>
        <v>1040000</v>
      </c>
      <c r="X48" s="21">
        <f t="shared" si="9"/>
        <v>1040000</v>
      </c>
      <c r="Y48" s="21">
        <f t="shared" si="9"/>
        <v>1040000</v>
      </c>
      <c r="Z48" s="21">
        <f t="shared" si="9"/>
        <v>1040000</v>
      </c>
      <c r="AA48" s="21">
        <f t="shared" si="9"/>
        <v>1040000</v>
      </c>
      <c r="AB48" s="21">
        <f t="shared" si="9"/>
        <v>1040000</v>
      </c>
      <c r="AC48" s="21">
        <f t="shared" si="9"/>
        <v>1040000</v>
      </c>
      <c r="AD48" s="21">
        <f t="shared" si="9"/>
        <v>1040000</v>
      </c>
      <c r="AE48" s="21">
        <f t="shared" si="9"/>
        <v>1040000</v>
      </c>
      <c r="AF48" s="21">
        <f t="shared" si="9"/>
        <v>1040000</v>
      </c>
    </row>
    <row r="49" spans="2:32" ht="3" customHeight="1">
      <c r="B49" s="6"/>
      <c r="C49" s="6"/>
      <c r="D49" s="13"/>
      <c r="E49" s="6"/>
      <c r="F49" s="15"/>
      <c r="G49" s="32"/>
      <c r="H49" s="34"/>
      <c r="I49" s="16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</row>
    <row r="50" spans="2:32" ht="17.25" customHeight="1">
      <c r="B50" s="6"/>
      <c r="C50" s="6"/>
      <c r="D50" s="14" t="s">
        <v>68</v>
      </c>
      <c r="E50" s="6"/>
      <c r="F50" s="15"/>
      <c r="G50" s="32"/>
      <c r="H50" s="34"/>
      <c r="I50" s="16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</row>
    <row r="51" spans="2:32" ht="17.25" customHeight="1">
      <c r="B51" s="6"/>
      <c r="C51" s="6"/>
      <c r="D51" s="13" t="s">
        <v>69</v>
      </c>
      <c r="E51" s="6"/>
      <c r="F51" s="15" t="s">
        <v>51</v>
      </c>
      <c r="G51" s="32">
        <v>24</v>
      </c>
      <c r="H51" s="40">
        <f>+SUM(Tableau162[[#This Row],[juil-23]:[juin-25]])</f>
        <v>7680000</v>
      </c>
      <c r="I51" s="16">
        <v>320000</v>
      </c>
      <c r="J51" s="16">
        <v>320000</v>
      </c>
      <c r="K51" s="16">
        <v>320000</v>
      </c>
      <c r="L51" s="16">
        <v>320000</v>
      </c>
      <c r="M51" s="16">
        <v>320000</v>
      </c>
      <c r="N51" s="16">
        <v>320000</v>
      </c>
      <c r="O51" s="16">
        <v>320000</v>
      </c>
      <c r="P51" s="16">
        <v>320000</v>
      </c>
      <c r="Q51" s="16">
        <v>320000</v>
      </c>
      <c r="R51" s="16">
        <v>320000</v>
      </c>
      <c r="S51" s="16">
        <v>320000</v>
      </c>
      <c r="T51" s="16">
        <v>320000</v>
      </c>
      <c r="U51" s="16">
        <v>320000</v>
      </c>
      <c r="V51" s="16">
        <v>320000</v>
      </c>
      <c r="W51" s="16">
        <v>320000</v>
      </c>
      <c r="X51" s="16">
        <v>320000</v>
      </c>
      <c r="Y51" s="16">
        <v>320000</v>
      </c>
      <c r="Z51" s="16">
        <v>320000</v>
      </c>
      <c r="AA51" s="16">
        <v>320000</v>
      </c>
      <c r="AB51" s="16">
        <v>320000</v>
      </c>
      <c r="AC51" s="16">
        <v>320000</v>
      </c>
      <c r="AD51" s="16">
        <v>320000</v>
      </c>
      <c r="AE51" s="16">
        <v>320000</v>
      </c>
      <c r="AF51" s="16">
        <v>320000</v>
      </c>
    </row>
    <row r="52" spans="2:32" ht="17.25" customHeight="1">
      <c r="B52" s="6"/>
      <c r="C52" s="6"/>
      <c r="D52" s="13" t="s">
        <v>70</v>
      </c>
      <c r="E52" s="6"/>
      <c r="F52" s="15" t="s">
        <v>51</v>
      </c>
      <c r="G52" s="32">
        <v>24</v>
      </c>
      <c r="H52" s="40">
        <f>+SUM(Tableau162[[#This Row],[juil-23]:[juin-25]])</f>
        <v>2400000</v>
      </c>
      <c r="I52" s="16">
        <v>100000</v>
      </c>
      <c r="J52" s="16">
        <v>100000</v>
      </c>
      <c r="K52" s="16">
        <v>100000</v>
      </c>
      <c r="L52" s="16">
        <v>100000</v>
      </c>
      <c r="M52" s="16">
        <v>100000</v>
      </c>
      <c r="N52" s="16">
        <v>100000</v>
      </c>
      <c r="O52" s="16">
        <v>100000</v>
      </c>
      <c r="P52" s="16">
        <v>100000</v>
      </c>
      <c r="Q52" s="16">
        <v>100000</v>
      </c>
      <c r="R52" s="16">
        <v>100000</v>
      </c>
      <c r="S52" s="16">
        <v>100000</v>
      </c>
      <c r="T52" s="16">
        <v>100000</v>
      </c>
      <c r="U52" s="16">
        <v>100000</v>
      </c>
      <c r="V52" s="16">
        <v>100000</v>
      </c>
      <c r="W52" s="16">
        <v>100000</v>
      </c>
      <c r="X52" s="16">
        <v>100000</v>
      </c>
      <c r="Y52" s="16">
        <v>100000</v>
      </c>
      <c r="Z52" s="16">
        <v>100000</v>
      </c>
      <c r="AA52" s="16">
        <v>100000</v>
      </c>
      <c r="AB52" s="16">
        <v>100000</v>
      </c>
      <c r="AC52" s="16">
        <v>100000</v>
      </c>
      <c r="AD52" s="16">
        <v>100000</v>
      </c>
      <c r="AE52" s="16">
        <v>100000</v>
      </c>
      <c r="AF52" s="16">
        <v>100000</v>
      </c>
    </row>
    <row r="53" spans="2:32" ht="17.25" customHeight="1">
      <c r="B53" s="6"/>
      <c r="C53" s="6"/>
      <c r="D53" s="13" t="s">
        <v>71</v>
      </c>
      <c r="E53" s="6"/>
      <c r="F53" s="15" t="s">
        <v>51</v>
      </c>
      <c r="G53" s="32">
        <v>22</v>
      </c>
      <c r="H53" s="40">
        <f>+SUM(Tableau162[[#This Row],[juil-23]:[juin-25]])</f>
        <v>16500000</v>
      </c>
      <c r="I53" s="16">
        <v>3000000</v>
      </c>
      <c r="J53" s="38"/>
      <c r="K53" s="38"/>
      <c r="L53" s="38"/>
      <c r="M53" s="38"/>
      <c r="N53" s="38">
        <v>3000000</v>
      </c>
      <c r="O53" s="38"/>
      <c r="P53" s="38"/>
      <c r="Q53" s="38"/>
      <c r="R53" s="38">
        <v>750000</v>
      </c>
      <c r="S53" s="38"/>
      <c r="T53" s="38"/>
      <c r="U53" s="38">
        <v>3000000</v>
      </c>
      <c r="V53" s="38"/>
      <c r="W53" s="38"/>
      <c r="X53" s="38"/>
      <c r="Y53" s="38"/>
      <c r="Z53" s="38">
        <v>3000000</v>
      </c>
      <c r="AA53" s="38"/>
      <c r="AB53" s="38"/>
      <c r="AC53" s="38"/>
      <c r="AD53" s="38">
        <v>750000</v>
      </c>
      <c r="AE53" s="38"/>
      <c r="AF53" s="38">
        <v>3000000</v>
      </c>
    </row>
    <row r="54" spans="2:32" ht="17.25" customHeight="1">
      <c r="B54" s="19"/>
      <c r="C54" s="19"/>
      <c r="D54" s="18" t="s">
        <v>43</v>
      </c>
      <c r="E54" s="19"/>
      <c r="F54" s="20"/>
      <c r="G54" s="34"/>
      <c r="H54" s="34">
        <f>+SUM(Tableau162[[#This Row],[juil-23]:[juin-25]])</f>
        <v>26580000</v>
      </c>
      <c r="I54" s="21">
        <f>+SUM(I51:I53)</f>
        <v>3420000</v>
      </c>
      <c r="J54" s="21">
        <f>+SUM(J51:J53)</f>
        <v>420000</v>
      </c>
      <c r="K54" s="21">
        <f t="shared" ref="K54:AF54" si="10">+SUM(K51:K53)</f>
        <v>420000</v>
      </c>
      <c r="L54" s="21">
        <f t="shared" si="10"/>
        <v>420000</v>
      </c>
      <c r="M54" s="21">
        <f t="shared" si="10"/>
        <v>420000</v>
      </c>
      <c r="N54" s="21">
        <f t="shared" si="10"/>
        <v>3420000</v>
      </c>
      <c r="O54" s="21">
        <f t="shared" si="10"/>
        <v>420000</v>
      </c>
      <c r="P54" s="21">
        <f t="shared" si="10"/>
        <v>420000</v>
      </c>
      <c r="Q54" s="21">
        <f t="shared" si="10"/>
        <v>420000</v>
      </c>
      <c r="R54" s="21">
        <f t="shared" si="10"/>
        <v>1170000</v>
      </c>
      <c r="S54" s="21">
        <f t="shared" si="10"/>
        <v>420000</v>
      </c>
      <c r="T54" s="21">
        <f t="shared" si="10"/>
        <v>420000</v>
      </c>
      <c r="U54" s="21">
        <f t="shared" si="10"/>
        <v>3420000</v>
      </c>
      <c r="V54" s="21">
        <f t="shared" si="10"/>
        <v>420000</v>
      </c>
      <c r="W54" s="21">
        <f t="shared" si="10"/>
        <v>420000</v>
      </c>
      <c r="X54" s="21">
        <f t="shared" si="10"/>
        <v>420000</v>
      </c>
      <c r="Y54" s="21">
        <f t="shared" si="10"/>
        <v>420000</v>
      </c>
      <c r="Z54" s="21">
        <f t="shared" si="10"/>
        <v>3420000</v>
      </c>
      <c r="AA54" s="21">
        <f t="shared" si="10"/>
        <v>420000</v>
      </c>
      <c r="AB54" s="21">
        <f t="shared" si="10"/>
        <v>420000</v>
      </c>
      <c r="AC54" s="21">
        <f t="shared" si="10"/>
        <v>420000</v>
      </c>
      <c r="AD54" s="21">
        <f t="shared" si="10"/>
        <v>1170000</v>
      </c>
      <c r="AE54" s="21">
        <f t="shared" si="10"/>
        <v>420000</v>
      </c>
      <c r="AF54" s="21">
        <f t="shared" si="10"/>
        <v>3420000</v>
      </c>
    </row>
    <row r="55" spans="2:32" ht="3.75" customHeight="1">
      <c r="B55" s="6"/>
      <c r="C55" s="6"/>
      <c r="D55" s="13"/>
      <c r="E55" s="6"/>
      <c r="F55" s="15"/>
      <c r="G55" s="32"/>
      <c r="H55" s="34"/>
      <c r="I55" s="16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</row>
    <row r="56" spans="2:32" ht="17.25" customHeight="1">
      <c r="B56" s="6"/>
      <c r="C56" s="6"/>
      <c r="D56" s="14" t="s">
        <v>72</v>
      </c>
      <c r="E56" s="6"/>
      <c r="F56" s="15"/>
      <c r="G56" s="32"/>
      <c r="H56" s="34"/>
      <c r="I56" s="16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</row>
    <row r="57" spans="2:32" ht="17.25" customHeight="1">
      <c r="B57" s="6"/>
      <c r="C57" s="6"/>
      <c r="D57" s="13" t="s">
        <v>73</v>
      </c>
      <c r="E57" s="6"/>
      <c r="F57" s="15" t="s">
        <v>51</v>
      </c>
      <c r="G57" s="32">
        <v>24</v>
      </c>
      <c r="H57" s="40">
        <f>+SUM(Tableau162[[#This Row],[juil-23]:[juin-25]])</f>
        <v>4800000</v>
      </c>
      <c r="I57" s="16">
        <f>8*25000</f>
        <v>200000</v>
      </c>
      <c r="J57" s="16">
        <f t="shared" ref="J57:AF57" si="11">8*25000</f>
        <v>200000</v>
      </c>
      <c r="K57" s="16">
        <f t="shared" si="11"/>
        <v>200000</v>
      </c>
      <c r="L57" s="16">
        <f t="shared" si="11"/>
        <v>200000</v>
      </c>
      <c r="M57" s="16">
        <f t="shared" si="11"/>
        <v>200000</v>
      </c>
      <c r="N57" s="16">
        <f t="shared" si="11"/>
        <v>200000</v>
      </c>
      <c r="O57" s="16">
        <f t="shared" si="11"/>
        <v>200000</v>
      </c>
      <c r="P57" s="16">
        <f t="shared" si="11"/>
        <v>200000</v>
      </c>
      <c r="Q57" s="16">
        <f t="shared" si="11"/>
        <v>200000</v>
      </c>
      <c r="R57" s="16">
        <f t="shared" si="11"/>
        <v>200000</v>
      </c>
      <c r="S57" s="16">
        <f t="shared" si="11"/>
        <v>200000</v>
      </c>
      <c r="T57" s="16">
        <f t="shared" si="11"/>
        <v>200000</v>
      </c>
      <c r="U57" s="16">
        <f t="shared" si="11"/>
        <v>200000</v>
      </c>
      <c r="V57" s="16">
        <f t="shared" si="11"/>
        <v>200000</v>
      </c>
      <c r="W57" s="16">
        <f t="shared" si="11"/>
        <v>200000</v>
      </c>
      <c r="X57" s="16">
        <f t="shared" si="11"/>
        <v>200000</v>
      </c>
      <c r="Y57" s="16">
        <f t="shared" si="11"/>
        <v>200000</v>
      </c>
      <c r="Z57" s="16">
        <f t="shared" si="11"/>
        <v>200000</v>
      </c>
      <c r="AA57" s="16">
        <f t="shared" si="11"/>
        <v>200000</v>
      </c>
      <c r="AB57" s="16">
        <f t="shared" si="11"/>
        <v>200000</v>
      </c>
      <c r="AC57" s="16">
        <f t="shared" si="11"/>
        <v>200000</v>
      </c>
      <c r="AD57" s="16">
        <f t="shared" si="11"/>
        <v>200000</v>
      </c>
      <c r="AE57" s="16">
        <f t="shared" si="11"/>
        <v>200000</v>
      </c>
      <c r="AF57" s="16">
        <f t="shared" si="11"/>
        <v>200000</v>
      </c>
    </row>
    <row r="58" spans="2:32" ht="17.25" customHeight="1">
      <c r="B58" s="6"/>
      <c r="C58" s="6"/>
      <c r="D58" s="13" t="s">
        <v>74</v>
      </c>
      <c r="E58" s="6"/>
      <c r="F58" s="15" t="s">
        <v>51</v>
      </c>
      <c r="G58" s="32">
        <f>1*24</f>
        <v>24</v>
      </c>
      <c r="H58" s="40">
        <f>+SUM(Tableau162[[#This Row],[juil-23]:[juin-25]])</f>
        <v>9600000</v>
      </c>
      <c r="I58" s="16">
        <v>400000</v>
      </c>
      <c r="J58" s="16">
        <v>400000</v>
      </c>
      <c r="K58" s="16">
        <v>400000</v>
      </c>
      <c r="L58" s="16">
        <v>400000</v>
      </c>
      <c r="M58" s="16">
        <v>400000</v>
      </c>
      <c r="N58" s="16">
        <v>400000</v>
      </c>
      <c r="O58" s="16">
        <v>400000</v>
      </c>
      <c r="P58" s="16">
        <v>400000</v>
      </c>
      <c r="Q58" s="16">
        <v>400000</v>
      </c>
      <c r="R58" s="16">
        <v>400000</v>
      </c>
      <c r="S58" s="16">
        <v>400000</v>
      </c>
      <c r="T58" s="16">
        <v>400000</v>
      </c>
      <c r="U58" s="16">
        <v>400000</v>
      </c>
      <c r="V58" s="16">
        <v>400000</v>
      </c>
      <c r="W58" s="16">
        <v>400000</v>
      </c>
      <c r="X58" s="16">
        <v>400000</v>
      </c>
      <c r="Y58" s="16">
        <v>400000</v>
      </c>
      <c r="Z58" s="16">
        <v>400000</v>
      </c>
      <c r="AA58" s="16">
        <v>400000</v>
      </c>
      <c r="AB58" s="16">
        <v>400000</v>
      </c>
      <c r="AC58" s="16">
        <v>400000</v>
      </c>
      <c r="AD58" s="16">
        <v>400000</v>
      </c>
      <c r="AE58" s="16">
        <v>400000</v>
      </c>
      <c r="AF58" s="16">
        <v>400000</v>
      </c>
    </row>
    <row r="59" spans="2:32" ht="17.25" customHeight="1">
      <c r="B59" s="6"/>
      <c r="C59" s="6"/>
      <c r="D59" s="13" t="s">
        <v>75</v>
      </c>
      <c r="E59" s="6"/>
      <c r="F59" s="15" t="s">
        <v>51</v>
      </c>
      <c r="G59" s="32">
        <f>1*24</f>
        <v>24</v>
      </c>
      <c r="H59" s="40">
        <f>+SUM(Tableau162[[#This Row],[juil-23]:[juin-25]])</f>
        <v>7800000</v>
      </c>
      <c r="I59" s="16">
        <v>325000</v>
      </c>
      <c r="J59" s="16">
        <v>325000</v>
      </c>
      <c r="K59" s="16">
        <v>325000</v>
      </c>
      <c r="L59" s="16">
        <v>325000</v>
      </c>
      <c r="M59" s="16">
        <v>325000</v>
      </c>
      <c r="N59" s="16">
        <v>325000</v>
      </c>
      <c r="O59" s="16">
        <v>325000</v>
      </c>
      <c r="P59" s="16">
        <v>325000</v>
      </c>
      <c r="Q59" s="16">
        <v>325000</v>
      </c>
      <c r="R59" s="16">
        <v>325000</v>
      </c>
      <c r="S59" s="16">
        <v>325000</v>
      </c>
      <c r="T59" s="16">
        <v>325000</v>
      </c>
      <c r="U59" s="16">
        <v>325000</v>
      </c>
      <c r="V59" s="16">
        <v>325000</v>
      </c>
      <c r="W59" s="16">
        <v>325000</v>
      </c>
      <c r="X59" s="16">
        <v>325000</v>
      </c>
      <c r="Y59" s="16">
        <v>325000</v>
      </c>
      <c r="Z59" s="16">
        <v>325000</v>
      </c>
      <c r="AA59" s="16">
        <v>325000</v>
      </c>
      <c r="AB59" s="16">
        <v>325000</v>
      </c>
      <c r="AC59" s="16">
        <v>325000</v>
      </c>
      <c r="AD59" s="16">
        <v>325000</v>
      </c>
      <c r="AE59" s="16">
        <v>325000</v>
      </c>
      <c r="AF59" s="16">
        <v>325000</v>
      </c>
    </row>
    <row r="60" spans="2:32" ht="17.25" customHeight="1">
      <c r="B60" s="6"/>
      <c r="C60" s="6"/>
      <c r="D60" s="13" t="s">
        <v>76</v>
      </c>
      <c r="E60" s="6"/>
      <c r="F60" s="15" t="s">
        <v>51</v>
      </c>
      <c r="G60" s="32">
        <v>24</v>
      </c>
      <c r="H60" s="40">
        <f>+SUM(Tableau162[[#This Row],[juil-23]:[juin-25]])</f>
        <v>3360000</v>
      </c>
      <c r="I60" s="16">
        <v>140000</v>
      </c>
      <c r="J60" s="16">
        <v>140000</v>
      </c>
      <c r="K60" s="16">
        <v>140000</v>
      </c>
      <c r="L60" s="16">
        <v>140000</v>
      </c>
      <c r="M60" s="16">
        <v>140000</v>
      </c>
      <c r="N60" s="16">
        <v>140000</v>
      </c>
      <c r="O60" s="16">
        <v>140000</v>
      </c>
      <c r="P60" s="16">
        <v>140000</v>
      </c>
      <c r="Q60" s="16">
        <v>140000</v>
      </c>
      <c r="R60" s="16">
        <v>140000</v>
      </c>
      <c r="S60" s="16">
        <v>140000</v>
      </c>
      <c r="T60" s="16">
        <v>140000</v>
      </c>
      <c r="U60" s="16">
        <v>140000</v>
      </c>
      <c r="V60" s="16">
        <v>140000</v>
      </c>
      <c r="W60" s="16">
        <v>140000</v>
      </c>
      <c r="X60" s="16">
        <v>140000</v>
      </c>
      <c r="Y60" s="16">
        <v>140000</v>
      </c>
      <c r="Z60" s="16">
        <v>140000</v>
      </c>
      <c r="AA60" s="16">
        <v>140000</v>
      </c>
      <c r="AB60" s="16">
        <v>140000</v>
      </c>
      <c r="AC60" s="16">
        <v>140000</v>
      </c>
      <c r="AD60" s="16">
        <v>140000</v>
      </c>
      <c r="AE60" s="16">
        <v>140000</v>
      </c>
      <c r="AF60" s="16">
        <v>140000</v>
      </c>
    </row>
    <row r="61" spans="2:32" s="22" customFormat="1" ht="17.25" customHeight="1">
      <c r="B61" s="6"/>
      <c r="C61" s="6"/>
      <c r="D61" s="13" t="s">
        <v>77</v>
      </c>
      <c r="E61" s="6"/>
      <c r="F61" s="15" t="s">
        <v>51</v>
      </c>
      <c r="G61" s="32">
        <v>24</v>
      </c>
      <c r="H61" s="40">
        <f>+SUM(Tableau162[[#This Row],[juil-23]:[juin-25]])</f>
        <v>7200000</v>
      </c>
      <c r="I61" s="16">
        <v>300000</v>
      </c>
      <c r="J61" s="16">
        <v>300000</v>
      </c>
      <c r="K61" s="16">
        <v>300000</v>
      </c>
      <c r="L61" s="16">
        <v>300000</v>
      </c>
      <c r="M61" s="16">
        <v>300000</v>
      </c>
      <c r="N61" s="16">
        <v>300000</v>
      </c>
      <c r="O61" s="16">
        <v>300000</v>
      </c>
      <c r="P61" s="16">
        <v>300000</v>
      </c>
      <c r="Q61" s="16">
        <v>300000</v>
      </c>
      <c r="R61" s="16">
        <v>300000</v>
      </c>
      <c r="S61" s="16">
        <v>300000</v>
      </c>
      <c r="T61" s="16">
        <v>300000</v>
      </c>
      <c r="U61" s="16">
        <v>300000</v>
      </c>
      <c r="V61" s="16">
        <v>300000</v>
      </c>
      <c r="W61" s="16">
        <v>300000</v>
      </c>
      <c r="X61" s="16">
        <v>300000</v>
      </c>
      <c r="Y61" s="16">
        <v>300000</v>
      </c>
      <c r="Z61" s="16">
        <v>300000</v>
      </c>
      <c r="AA61" s="16">
        <v>300000</v>
      </c>
      <c r="AB61" s="16">
        <v>300000</v>
      </c>
      <c r="AC61" s="16">
        <v>300000</v>
      </c>
      <c r="AD61" s="16">
        <v>300000</v>
      </c>
      <c r="AE61" s="16">
        <v>300000</v>
      </c>
      <c r="AF61" s="16">
        <v>300000</v>
      </c>
    </row>
    <row r="62" spans="2:32" ht="17.25" customHeight="1">
      <c r="B62" s="6"/>
      <c r="C62" s="6"/>
      <c r="D62" s="13" t="s">
        <v>78</v>
      </c>
      <c r="E62" s="6"/>
      <c r="F62" s="15" t="s">
        <v>51</v>
      </c>
      <c r="G62" s="32">
        <v>24</v>
      </c>
      <c r="H62" s="40">
        <f>+SUM(Tableau162[[#This Row],[juil-23]:[juin-25]])</f>
        <v>9600000</v>
      </c>
      <c r="I62" s="16">
        <f>100000*4</f>
        <v>400000</v>
      </c>
      <c r="J62" s="16">
        <f t="shared" ref="J62:AF62" si="12">100000*4</f>
        <v>400000</v>
      </c>
      <c r="K62" s="16">
        <f t="shared" si="12"/>
        <v>400000</v>
      </c>
      <c r="L62" s="16">
        <f t="shared" si="12"/>
        <v>400000</v>
      </c>
      <c r="M62" s="16">
        <f t="shared" si="12"/>
        <v>400000</v>
      </c>
      <c r="N62" s="16">
        <f t="shared" si="12"/>
        <v>400000</v>
      </c>
      <c r="O62" s="16">
        <f t="shared" si="12"/>
        <v>400000</v>
      </c>
      <c r="P62" s="16">
        <f t="shared" si="12"/>
        <v>400000</v>
      </c>
      <c r="Q62" s="16">
        <f t="shared" si="12"/>
        <v>400000</v>
      </c>
      <c r="R62" s="16">
        <f t="shared" si="12"/>
        <v>400000</v>
      </c>
      <c r="S62" s="16">
        <f t="shared" si="12"/>
        <v>400000</v>
      </c>
      <c r="T62" s="16">
        <f t="shared" si="12"/>
        <v>400000</v>
      </c>
      <c r="U62" s="16">
        <f t="shared" si="12"/>
        <v>400000</v>
      </c>
      <c r="V62" s="16">
        <f t="shared" si="12"/>
        <v>400000</v>
      </c>
      <c r="W62" s="16">
        <f t="shared" si="12"/>
        <v>400000</v>
      </c>
      <c r="X62" s="16">
        <f t="shared" si="12"/>
        <v>400000</v>
      </c>
      <c r="Y62" s="16">
        <f t="shared" si="12"/>
        <v>400000</v>
      </c>
      <c r="Z62" s="16">
        <f t="shared" si="12"/>
        <v>400000</v>
      </c>
      <c r="AA62" s="16">
        <f t="shared" si="12"/>
        <v>400000</v>
      </c>
      <c r="AB62" s="16">
        <f t="shared" si="12"/>
        <v>400000</v>
      </c>
      <c r="AC62" s="16">
        <f t="shared" si="12"/>
        <v>400000</v>
      </c>
      <c r="AD62" s="16">
        <f t="shared" si="12"/>
        <v>400000</v>
      </c>
      <c r="AE62" s="16">
        <f t="shared" si="12"/>
        <v>400000</v>
      </c>
      <c r="AF62" s="16">
        <f t="shared" si="12"/>
        <v>400000</v>
      </c>
    </row>
    <row r="63" spans="2:32" ht="17.25" customHeight="1">
      <c r="B63" s="6"/>
      <c r="C63" s="6"/>
      <c r="D63" s="13" t="s">
        <v>79</v>
      </c>
      <c r="E63" s="6"/>
      <c r="F63" s="15" t="s">
        <v>40</v>
      </c>
      <c r="G63" s="32">
        <v>1</v>
      </c>
      <c r="H63" s="40">
        <f>+SUM(Tableau162[[#This Row],[juil-23]:[juin-25]])</f>
        <v>8000000</v>
      </c>
      <c r="I63" s="16">
        <v>0</v>
      </c>
      <c r="J63" s="16">
        <v>0</v>
      </c>
      <c r="K63" s="16">
        <v>8000000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</row>
    <row r="64" spans="2:32" ht="17.25" customHeight="1">
      <c r="B64" s="19"/>
      <c r="C64" s="19"/>
      <c r="D64" s="18" t="s">
        <v>43</v>
      </c>
      <c r="E64" s="19"/>
      <c r="F64" s="20"/>
      <c r="G64" s="34"/>
      <c r="H64" s="34">
        <f>+SUM(Tableau162[[#This Row],[juil-23]:[juin-25]])</f>
        <v>50360000</v>
      </c>
      <c r="I64" s="21">
        <f>+SUM(I57:I63)</f>
        <v>1765000</v>
      </c>
      <c r="J64" s="21">
        <f t="shared" ref="J64:AF64" si="13">+SUM(J57:J63)</f>
        <v>1765000</v>
      </c>
      <c r="K64" s="21">
        <f t="shared" si="13"/>
        <v>9765000</v>
      </c>
      <c r="L64" s="21">
        <f t="shared" si="13"/>
        <v>1765000</v>
      </c>
      <c r="M64" s="21">
        <f t="shared" si="13"/>
        <v>1765000</v>
      </c>
      <c r="N64" s="21">
        <f t="shared" si="13"/>
        <v>1765000</v>
      </c>
      <c r="O64" s="21">
        <f t="shared" si="13"/>
        <v>1765000</v>
      </c>
      <c r="P64" s="21">
        <f t="shared" si="13"/>
        <v>1765000</v>
      </c>
      <c r="Q64" s="21">
        <f t="shared" si="13"/>
        <v>1765000</v>
      </c>
      <c r="R64" s="21">
        <f t="shared" si="13"/>
        <v>1765000</v>
      </c>
      <c r="S64" s="21">
        <f t="shared" si="13"/>
        <v>1765000</v>
      </c>
      <c r="T64" s="21">
        <f t="shared" si="13"/>
        <v>1765000</v>
      </c>
      <c r="U64" s="21">
        <f t="shared" si="13"/>
        <v>1765000</v>
      </c>
      <c r="V64" s="21">
        <f t="shared" si="13"/>
        <v>1765000</v>
      </c>
      <c r="W64" s="21">
        <f t="shared" si="13"/>
        <v>1765000</v>
      </c>
      <c r="X64" s="21">
        <f t="shared" si="13"/>
        <v>1765000</v>
      </c>
      <c r="Y64" s="21">
        <f t="shared" si="13"/>
        <v>1765000</v>
      </c>
      <c r="Z64" s="21">
        <f t="shared" si="13"/>
        <v>1765000</v>
      </c>
      <c r="AA64" s="21">
        <f t="shared" si="13"/>
        <v>1765000</v>
      </c>
      <c r="AB64" s="21">
        <f t="shared" si="13"/>
        <v>1765000</v>
      </c>
      <c r="AC64" s="21">
        <f t="shared" si="13"/>
        <v>1765000</v>
      </c>
      <c r="AD64" s="21">
        <f t="shared" si="13"/>
        <v>1765000</v>
      </c>
      <c r="AE64" s="21">
        <f t="shared" si="13"/>
        <v>1765000</v>
      </c>
      <c r="AF64" s="21">
        <f t="shared" si="13"/>
        <v>1765000</v>
      </c>
    </row>
    <row r="65" spans="2:32" ht="3" customHeight="1">
      <c r="B65" s="6"/>
      <c r="C65" s="6"/>
      <c r="D65" s="13"/>
      <c r="E65" s="6"/>
      <c r="F65" s="15"/>
      <c r="G65" s="32"/>
      <c r="H65" s="34"/>
      <c r="I65" s="16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</row>
    <row r="66" spans="2:32" ht="17.25" customHeight="1">
      <c r="B66" s="6"/>
      <c r="C66" s="6"/>
      <c r="D66" s="12" t="s">
        <v>80</v>
      </c>
      <c r="E66" s="6"/>
      <c r="F66" s="15"/>
      <c r="G66" s="32"/>
      <c r="H66" s="34"/>
      <c r="I66" s="16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</row>
    <row r="67" spans="2:32" ht="17.25" customHeight="1">
      <c r="B67" s="6"/>
      <c r="C67" s="6"/>
      <c r="D67" s="6" t="s">
        <v>81</v>
      </c>
      <c r="E67" s="6"/>
      <c r="F67" s="15" t="s">
        <v>40</v>
      </c>
      <c r="G67" s="32">
        <v>1</v>
      </c>
      <c r="H67" s="40">
        <f>+SUM(Tableau162[[#This Row],[juil-23]:[juin-25]])</f>
        <v>12000000</v>
      </c>
      <c r="I67" s="16">
        <v>0</v>
      </c>
      <c r="J67" s="38">
        <v>0</v>
      </c>
      <c r="K67" s="38">
        <v>0</v>
      </c>
      <c r="L67" s="16">
        <v>12000000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</row>
    <row r="68" spans="2:32" ht="17.25" customHeight="1">
      <c r="B68" s="6"/>
      <c r="C68" s="6"/>
      <c r="D68" s="6" t="s">
        <v>82</v>
      </c>
      <c r="E68" s="6"/>
      <c r="F68" s="15" t="s">
        <v>40</v>
      </c>
      <c r="G68" s="32">
        <v>1</v>
      </c>
      <c r="H68" s="40">
        <f>+SUM(Tableau162[[#This Row],[juil-23]:[juin-25]])</f>
        <v>12000000</v>
      </c>
      <c r="I68" s="16">
        <v>0</v>
      </c>
      <c r="J68" s="38">
        <v>0</v>
      </c>
      <c r="K68" s="38">
        <v>0</v>
      </c>
      <c r="L68" s="16">
        <v>12000000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</row>
    <row r="69" spans="2:32" ht="17.25" customHeight="1">
      <c r="B69" s="6"/>
      <c r="C69" s="6"/>
      <c r="D69" s="6" t="s">
        <v>83</v>
      </c>
      <c r="E69" s="6"/>
      <c r="F69" s="15" t="s">
        <v>40</v>
      </c>
      <c r="G69" s="32">
        <v>1</v>
      </c>
      <c r="H69" s="40">
        <f>+SUM(Tableau162[[#This Row],[juil-23]:[juin-25]])</f>
        <v>13525500</v>
      </c>
      <c r="I69" s="16">
        <v>0</v>
      </c>
      <c r="J69" s="38">
        <f>43*50000</f>
        <v>2150000</v>
      </c>
      <c r="K69" s="38">
        <f>77*50000</f>
        <v>3850000</v>
      </c>
      <c r="L69" s="38">
        <f>47*50000</f>
        <v>2350000</v>
      </c>
      <c r="M69" s="38">
        <f>103.51*50000</f>
        <v>5175500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</row>
    <row r="70" spans="2:32" ht="17.25" customHeight="1">
      <c r="B70" s="6"/>
      <c r="C70" s="6"/>
      <c r="D70" s="6" t="s">
        <v>84</v>
      </c>
      <c r="E70" s="6"/>
      <c r="F70" s="15" t="s">
        <v>40</v>
      </c>
      <c r="G70" s="32">
        <v>1</v>
      </c>
      <c r="H70" s="40">
        <f>+SUM(Tableau162[[#This Row],[juil-23]:[juin-25]])</f>
        <v>6000000</v>
      </c>
      <c r="I70" s="16">
        <v>0</v>
      </c>
      <c r="J70" s="38"/>
      <c r="K70" s="38">
        <v>2000000</v>
      </c>
      <c r="L70" s="38">
        <v>2000000</v>
      </c>
      <c r="M70" s="38">
        <v>2000000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</row>
    <row r="71" spans="2:32" ht="17.25" customHeight="1">
      <c r="B71" s="6"/>
      <c r="C71" s="6"/>
      <c r="D71" s="6" t="s">
        <v>85</v>
      </c>
      <c r="E71" s="6"/>
      <c r="F71" s="15" t="s">
        <v>51</v>
      </c>
      <c r="G71" s="32">
        <f>24</f>
        <v>24</v>
      </c>
      <c r="H71" s="40">
        <f>+SUM(Tableau162[[#This Row],[juil-23]:[juin-25]])</f>
        <v>74400000</v>
      </c>
      <c r="I71" s="16">
        <v>3100000</v>
      </c>
      <c r="J71" s="16">
        <v>3100000</v>
      </c>
      <c r="K71" s="16">
        <v>3100000</v>
      </c>
      <c r="L71" s="16">
        <v>3100000</v>
      </c>
      <c r="M71" s="16">
        <v>3100000</v>
      </c>
      <c r="N71" s="16">
        <v>3100000</v>
      </c>
      <c r="O71" s="16">
        <v>3100000</v>
      </c>
      <c r="P71" s="16">
        <v>3100000</v>
      </c>
      <c r="Q71" s="16">
        <v>3100000</v>
      </c>
      <c r="R71" s="16">
        <v>3100000</v>
      </c>
      <c r="S71" s="16">
        <v>3100000</v>
      </c>
      <c r="T71" s="16">
        <v>3100000</v>
      </c>
      <c r="U71" s="16">
        <v>3100000</v>
      </c>
      <c r="V71" s="16">
        <v>3100000</v>
      </c>
      <c r="W71" s="16">
        <v>3100000</v>
      </c>
      <c r="X71" s="16">
        <v>3100000</v>
      </c>
      <c r="Y71" s="16">
        <v>3100000</v>
      </c>
      <c r="Z71" s="16">
        <v>3100000</v>
      </c>
      <c r="AA71" s="16">
        <v>3100000</v>
      </c>
      <c r="AB71" s="16">
        <v>3100000</v>
      </c>
      <c r="AC71" s="16">
        <v>3100000</v>
      </c>
      <c r="AD71" s="16">
        <v>3100000</v>
      </c>
      <c r="AE71" s="16">
        <v>3100000</v>
      </c>
      <c r="AF71" s="16">
        <v>3100000</v>
      </c>
    </row>
    <row r="72" spans="2:32" ht="18" customHeight="1">
      <c r="B72" s="6"/>
      <c r="C72" s="6"/>
      <c r="D72" s="13" t="s">
        <v>86</v>
      </c>
      <c r="E72" s="6"/>
      <c r="F72" s="15" t="s">
        <v>51</v>
      </c>
      <c r="G72" s="32">
        <v>23</v>
      </c>
      <c r="H72" s="40">
        <f>+SUM(Tableau162[[#This Row],[juil-23]:[juin-25]])</f>
        <v>60375000</v>
      </c>
      <c r="I72" s="16">
        <v>0</v>
      </c>
      <c r="J72" s="16">
        <v>2625000</v>
      </c>
      <c r="K72" s="16">
        <v>2625000</v>
      </c>
      <c r="L72" s="16">
        <v>2625000</v>
      </c>
      <c r="M72" s="16">
        <v>2625000</v>
      </c>
      <c r="N72" s="16">
        <v>2625000</v>
      </c>
      <c r="O72" s="16">
        <v>2625000</v>
      </c>
      <c r="P72" s="16">
        <v>2625000</v>
      </c>
      <c r="Q72" s="16">
        <v>2625000</v>
      </c>
      <c r="R72" s="16">
        <v>2625000</v>
      </c>
      <c r="S72" s="16">
        <v>2625000</v>
      </c>
      <c r="T72" s="16">
        <v>2625000</v>
      </c>
      <c r="U72" s="16">
        <v>2625000</v>
      </c>
      <c r="V72" s="16">
        <v>2625000</v>
      </c>
      <c r="W72" s="16">
        <v>2625000</v>
      </c>
      <c r="X72" s="16">
        <v>2625000</v>
      </c>
      <c r="Y72" s="16">
        <v>2625000</v>
      </c>
      <c r="Z72" s="16">
        <v>2625000</v>
      </c>
      <c r="AA72" s="16">
        <v>2625000</v>
      </c>
      <c r="AB72" s="16">
        <v>2625000</v>
      </c>
      <c r="AC72" s="16">
        <v>2625000</v>
      </c>
      <c r="AD72" s="16">
        <v>2625000</v>
      </c>
      <c r="AE72" s="16">
        <v>2625000</v>
      </c>
      <c r="AF72" s="16">
        <v>2625000</v>
      </c>
    </row>
    <row r="73" spans="2:32" ht="18" customHeight="1">
      <c r="B73" s="6"/>
      <c r="C73" s="6"/>
      <c r="D73" s="13" t="s">
        <v>87</v>
      </c>
      <c r="E73" s="6"/>
      <c r="F73" s="15" t="s">
        <v>51</v>
      </c>
      <c r="G73" s="32">
        <v>23</v>
      </c>
      <c r="H73" s="40">
        <f>+SUM(Tableau162[[#This Row],[juil-23]:[juin-25]])</f>
        <v>43700000</v>
      </c>
      <c r="I73" s="16">
        <v>0</v>
      </c>
      <c r="J73" s="16">
        <v>1900000</v>
      </c>
      <c r="K73" s="16">
        <v>1900000</v>
      </c>
      <c r="L73" s="16">
        <v>1900000</v>
      </c>
      <c r="M73" s="16">
        <v>1900000</v>
      </c>
      <c r="N73" s="16">
        <v>1900000</v>
      </c>
      <c r="O73" s="16">
        <v>1900000</v>
      </c>
      <c r="P73" s="16">
        <v>1900000</v>
      </c>
      <c r="Q73" s="16">
        <v>1900000</v>
      </c>
      <c r="R73" s="16">
        <v>1900000</v>
      </c>
      <c r="S73" s="16">
        <v>1900000</v>
      </c>
      <c r="T73" s="16">
        <v>1900000</v>
      </c>
      <c r="U73" s="16">
        <v>1900000</v>
      </c>
      <c r="V73" s="16">
        <v>1900000</v>
      </c>
      <c r="W73" s="16">
        <v>1900000</v>
      </c>
      <c r="X73" s="16">
        <v>1900000</v>
      </c>
      <c r="Y73" s="16">
        <v>1900000</v>
      </c>
      <c r="Z73" s="16">
        <v>1900000</v>
      </c>
      <c r="AA73" s="16">
        <v>1900000</v>
      </c>
      <c r="AB73" s="16">
        <v>1900000</v>
      </c>
      <c r="AC73" s="16">
        <v>1900000</v>
      </c>
      <c r="AD73" s="16">
        <v>1900000</v>
      </c>
      <c r="AE73" s="16">
        <v>1900000</v>
      </c>
      <c r="AF73" s="16">
        <v>1900000</v>
      </c>
    </row>
    <row r="74" spans="2:32" s="22" customFormat="1" ht="18" customHeight="1">
      <c r="B74" s="6"/>
      <c r="C74" s="6"/>
      <c r="D74" s="13" t="s">
        <v>88</v>
      </c>
      <c r="E74" s="6"/>
      <c r="F74" s="15" t="s">
        <v>51</v>
      </c>
      <c r="G74" s="32">
        <v>24</v>
      </c>
      <c r="H74" s="40">
        <f>+SUM(Tableau162[[#This Row],[juil-23]:[juin-25]])</f>
        <v>40800000</v>
      </c>
      <c r="I74" s="16">
        <v>1700000</v>
      </c>
      <c r="J74" s="16">
        <v>1700000</v>
      </c>
      <c r="K74" s="16">
        <v>1700000</v>
      </c>
      <c r="L74" s="16">
        <v>1700000</v>
      </c>
      <c r="M74" s="16">
        <v>1700000</v>
      </c>
      <c r="N74" s="16">
        <v>1700000</v>
      </c>
      <c r="O74" s="16">
        <v>1700000</v>
      </c>
      <c r="P74" s="16">
        <v>1700000</v>
      </c>
      <c r="Q74" s="16">
        <v>1700000</v>
      </c>
      <c r="R74" s="16">
        <v>1700000</v>
      </c>
      <c r="S74" s="16">
        <v>1700000</v>
      </c>
      <c r="T74" s="16">
        <v>1700000</v>
      </c>
      <c r="U74" s="16">
        <v>1700000</v>
      </c>
      <c r="V74" s="16">
        <v>1700000</v>
      </c>
      <c r="W74" s="16">
        <v>1700000</v>
      </c>
      <c r="X74" s="16">
        <v>1700000</v>
      </c>
      <c r="Y74" s="16">
        <v>1700000</v>
      </c>
      <c r="Z74" s="16">
        <v>1700000</v>
      </c>
      <c r="AA74" s="16">
        <v>1700000</v>
      </c>
      <c r="AB74" s="16">
        <v>1700000</v>
      </c>
      <c r="AC74" s="16">
        <v>1700000</v>
      </c>
      <c r="AD74" s="16">
        <v>1700000</v>
      </c>
      <c r="AE74" s="16">
        <v>1700000</v>
      </c>
      <c r="AF74" s="16">
        <v>1700000</v>
      </c>
    </row>
    <row r="75" spans="2:32" ht="17.25" customHeight="1">
      <c r="B75" s="6"/>
      <c r="C75" s="6"/>
      <c r="D75" s="13" t="s">
        <v>89</v>
      </c>
      <c r="E75" s="6"/>
      <c r="F75" s="15" t="s">
        <v>51</v>
      </c>
      <c r="G75" s="32">
        <v>24</v>
      </c>
      <c r="H75" s="40">
        <f>+SUM(Tableau162[[#This Row],[juil-23]:[juin-25]])</f>
        <v>2880000</v>
      </c>
      <c r="I75" s="16">
        <v>120000</v>
      </c>
      <c r="J75" s="16">
        <v>120000</v>
      </c>
      <c r="K75" s="16">
        <v>120000</v>
      </c>
      <c r="L75" s="16">
        <v>120000</v>
      </c>
      <c r="M75" s="16">
        <v>120000</v>
      </c>
      <c r="N75" s="16">
        <v>120000</v>
      </c>
      <c r="O75" s="16">
        <v>120000</v>
      </c>
      <c r="P75" s="16">
        <v>120000</v>
      </c>
      <c r="Q75" s="16">
        <v>120000</v>
      </c>
      <c r="R75" s="16">
        <v>120000</v>
      </c>
      <c r="S75" s="16">
        <v>120000</v>
      </c>
      <c r="T75" s="16">
        <v>120000</v>
      </c>
      <c r="U75" s="16">
        <v>120000</v>
      </c>
      <c r="V75" s="16">
        <v>120000</v>
      </c>
      <c r="W75" s="16">
        <v>120000</v>
      </c>
      <c r="X75" s="16">
        <v>120000</v>
      </c>
      <c r="Y75" s="16">
        <v>120000</v>
      </c>
      <c r="Z75" s="16">
        <v>120000</v>
      </c>
      <c r="AA75" s="16">
        <v>120000</v>
      </c>
      <c r="AB75" s="16">
        <v>120000</v>
      </c>
      <c r="AC75" s="16">
        <v>120000</v>
      </c>
      <c r="AD75" s="16">
        <v>120000</v>
      </c>
      <c r="AE75" s="16">
        <v>120000</v>
      </c>
      <c r="AF75" s="16">
        <v>120000</v>
      </c>
    </row>
    <row r="76" spans="2:32" ht="17.25" customHeight="1">
      <c r="B76" s="6"/>
      <c r="C76" s="6"/>
      <c r="D76" s="13" t="s">
        <v>90</v>
      </c>
      <c r="E76" s="6"/>
      <c r="F76" s="15" t="s">
        <v>51</v>
      </c>
      <c r="G76" s="32">
        <v>24</v>
      </c>
      <c r="H76" s="40">
        <f>+SUM(Tableau162[[#This Row],[juil-23]:[juin-25]])</f>
        <v>2880000</v>
      </c>
      <c r="I76" s="16">
        <v>120000</v>
      </c>
      <c r="J76" s="16">
        <v>120000</v>
      </c>
      <c r="K76" s="16">
        <v>120000</v>
      </c>
      <c r="L76" s="16">
        <v>120000</v>
      </c>
      <c r="M76" s="16">
        <v>120000</v>
      </c>
      <c r="N76" s="16">
        <v>120000</v>
      </c>
      <c r="O76" s="16">
        <v>120000</v>
      </c>
      <c r="P76" s="16">
        <v>120000</v>
      </c>
      <c r="Q76" s="16">
        <v>120000</v>
      </c>
      <c r="R76" s="16">
        <v>120000</v>
      </c>
      <c r="S76" s="16">
        <v>120000</v>
      </c>
      <c r="T76" s="16">
        <v>120000</v>
      </c>
      <c r="U76" s="16">
        <v>120000</v>
      </c>
      <c r="V76" s="16">
        <v>120000</v>
      </c>
      <c r="W76" s="16">
        <v>120000</v>
      </c>
      <c r="X76" s="16">
        <v>120000</v>
      </c>
      <c r="Y76" s="16">
        <v>120000</v>
      </c>
      <c r="Z76" s="16">
        <v>120000</v>
      </c>
      <c r="AA76" s="16">
        <v>120000</v>
      </c>
      <c r="AB76" s="16">
        <v>120000</v>
      </c>
      <c r="AC76" s="16">
        <v>120000</v>
      </c>
      <c r="AD76" s="16">
        <v>120000</v>
      </c>
      <c r="AE76" s="16">
        <v>120000</v>
      </c>
      <c r="AF76" s="16">
        <v>120000</v>
      </c>
    </row>
    <row r="77" spans="2:32" s="27" customFormat="1" ht="17.25" customHeight="1">
      <c r="B77" s="6"/>
      <c r="C77" s="6"/>
      <c r="D77" s="13" t="s">
        <v>91</v>
      </c>
      <c r="E77" s="6"/>
      <c r="F77" s="15" t="s">
        <v>51</v>
      </c>
      <c r="G77" s="32">
        <v>24</v>
      </c>
      <c r="H77" s="40">
        <f>+SUM(Tableau162[[#This Row],[juil-23]:[juin-25]])</f>
        <v>2880000</v>
      </c>
      <c r="I77" s="16">
        <v>120000</v>
      </c>
      <c r="J77" s="16">
        <v>120000</v>
      </c>
      <c r="K77" s="16">
        <v>120000</v>
      </c>
      <c r="L77" s="16">
        <v>120000</v>
      </c>
      <c r="M77" s="16">
        <v>120000</v>
      </c>
      <c r="N77" s="16">
        <v>120000</v>
      </c>
      <c r="O77" s="16">
        <v>120000</v>
      </c>
      <c r="P77" s="16">
        <v>120000</v>
      </c>
      <c r="Q77" s="16">
        <v>120000</v>
      </c>
      <c r="R77" s="16">
        <v>120000</v>
      </c>
      <c r="S77" s="16">
        <v>120000</v>
      </c>
      <c r="T77" s="16">
        <v>120000</v>
      </c>
      <c r="U77" s="16">
        <v>120000</v>
      </c>
      <c r="V77" s="16">
        <v>120000</v>
      </c>
      <c r="W77" s="16">
        <v>120000</v>
      </c>
      <c r="X77" s="16">
        <v>120000</v>
      </c>
      <c r="Y77" s="16">
        <v>120000</v>
      </c>
      <c r="Z77" s="16">
        <v>120000</v>
      </c>
      <c r="AA77" s="16">
        <v>120000</v>
      </c>
      <c r="AB77" s="16">
        <v>120000</v>
      </c>
      <c r="AC77" s="16">
        <v>120000</v>
      </c>
      <c r="AD77" s="16">
        <v>120000</v>
      </c>
      <c r="AE77" s="16">
        <v>120000</v>
      </c>
      <c r="AF77" s="16">
        <v>120000</v>
      </c>
    </row>
    <row r="78" spans="2:32" ht="18" customHeight="1">
      <c r="B78" s="6"/>
      <c r="C78" s="6"/>
      <c r="D78" s="13" t="s">
        <v>92</v>
      </c>
      <c r="E78" s="6"/>
      <c r="F78" s="15" t="s">
        <v>51</v>
      </c>
      <c r="G78" s="32">
        <v>24</v>
      </c>
      <c r="H78" s="40">
        <f>+SUM(Tableau162[[#This Row],[juil-23]:[juin-25]])</f>
        <v>2880000</v>
      </c>
      <c r="I78" s="16">
        <v>120000</v>
      </c>
      <c r="J78" s="16">
        <v>120000</v>
      </c>
      <c r="K78" s="16">
        <v>120000</v>
      </c>
      <c r="L78" s="16">
        <v>120000</v>
      </c>
      <c r="M78" s="16">
        <v>120000</v>
      </c>
      <c r="N78" s="16">
        <v>120000</v>
      </c>
      <c r="O78" s="16">
        <v>120000</v>
      </c>
      <c r="P78" s="16">
        <v>120000</v>
      </c>
      <c r="Q78" s="16">
        <v>120000</v>
      </c>
      <c r="R78" s="16">
        <v>120000</v>
      </c>
      <c r="S78" s="16">
        <v>120000</v>
      </c>
      <c r="T78" s="16">
        <v>120000</v>
      </c>
      <c r="U78" s="16">
        <v>120000</v>
      </c>
      <c r="V78" s="16">
        <v>120000</v>
      </c>
      <c r="W78" s="16">
        <v>120000</v>
      </c>
      <c r="X78" s="16">
        <v>120000</v>
      </c>
      <c r="Y78" s="16">
        <v>120000</v>
      </c>
      <c r="Z78" s="16">
        <v>120000</v>
      </c>
      <c r="AA78" s="16">
        <v>120000</v>
      </c>
      <c r="AB78" s="16">
        <v>120000</v>
      </c>
      <c r="AC78" s="16">
        <v>120000</v>
      </c>
      <c r="AD78" s="16">
        <v>120000</v>
      </c>
      <c r="AE78" s="16">
        <v>120000</v>
      </c>
      <c r="AF78" s="16">
        <v>120000</v>
      </c>
    </row>
    <row r="79" spans="2:32" ht="17.25" customHeight="1">
      <c r="B79" s="19"/>
      <c r="C79" s="19"/>
      <c r="D79" s="26" t="s">
        <v>43</v>
      </c>
      <c r="E79" s="19"/>
      <c r="F79" s="20"/>
      <c r="G79" s="34"/>
      <c r="H79" s="34">
        <f>+SUM(Tableau162[[#This Row],[juil-23]:[juin-25]])</f>
        <v>274320500</v>
      </c>
      <c r="I79" s="21">
        <f>+SUM(I67:I78)</f>
        <v>5280000</v>
      </c>
      <c r="J79" s="21">
        <f t="shared" ref="J79:AF79" si="14">+SUM(J67:J78)</f>
        <v>11955000</v>
      </c>
      <c r="K79" s="21">
        <f t="shared" si="14"/>
        <v>15655000</v>
      </c>
      <c r="L79" s="21">
        <f t="shared" si="14"/>
        <v>38155000</v>
      </c>
      <c r="M79" s="21">
        <f t="shared" si="14"/>
        <v>16980500</v>
      </c>
      <c r="N79" s="21">
        <f t="shared" si="14"/>
        <v>9805000</v>
      </c>
      <c r="O79" s="21">
        <f t="shared" si="14"/>
        <v>9805000</v>
      </c>
      <c r="P79" s="21">
        <f t="shared" si="14"/>
        <v>9805000</v>
      </c>
      <c r="Q79" s="21">
        <f t="shared" si="14"/>
        <v>9805000</v>
      </c>
      <c r="R79" s="21">
        <f t="shared" si="14"/>
        <v>9805000</v>
      </c>
      <c r="S79" s="21">
        <f t="shared" si="14"/>
        <v>9805000</v>
      </c>
      <c r="T79" s="21">
        <f t="shared" si="14"/>
        <v>9805000</v>
      </c>
      <c r="U79" s="21">
        <f t="shared" si="14"/>
        <v>9805000</v>
      </c>
      <c r="V79" s="21">
        <f t="shared" si="14"/>
        <v>9805000</v>
      </c>
      <c r="W79" s="21">
        <f t="shared" si="14"/>
        <v>9805000</v>
      </c>
      <c r="X79" s="21">
        <f t="shared" si="14"/>
        <v>9805000</v>
      </c>
      <c r="Y79" s="21">
        <f t="shared" si="14"/>
        <v>9805000</v>
      </c>
      <c r="Z79" s="21">
        <f t="shared" si="14"/>
        <v>9805000</v>
      </c>
      <c r="AA79" s="21">
        <f t="shared" si="14"/>
        <v>9805000</v>
      </c>
      <c r="AB79" s="21">
        <f t="shared" si="14"/>
        <v>9805000</v>
      </c>
      <c r="AC79" s="21">
        <f t="shared" si="14"/>
        <v>9805000</v>
      </c>
      <c r="AD79" s="21">
        <f t="shared" si="14"/>
        <v>9805000</v>
      </c>
      <c r="AE79" s="21">
        <f t="shared" si="14"/>
        <v>9805000</v>
      </c>
      <c r="AF79" s="21">
        <f t="shared" si="14"/>
        <v>9805000</v>
      </c>
    </row>
    <row r="80" spans="2:32" ht="3" customHeight="1">
      <c r="B80" s="6"/>
      <c r="C80" s="6"/>
      <c r="D80" s="13"/>
      <c r="E80" s="6"/>
      <c r="F80" s="15"/>
      <c r="G80" s="32"/>
      <c r="H80" s="34"/>
      <c r="I80" s="16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</row>
    <row r="81" spans="2:32" ht="17.25" customHeight="1">
      <c r="B81" s="6">
        <v>6371</v>
      </c>
      <c r="C81" s="6"/>
      <c r="D81" s="14" t="s">
        <v>93</v>
      </c>
      <c r="E81" s="6"/>
      <c r="F81" s="15"/>
      <c r="G81" s="32"/>
      <c r="H81" s="34"/>
      <c r="I81" s="16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</row>
    <row r="82" spans="2:32" ht="17.25" customHeight="1">
      <c r="B82" s="6"/>
      <c r="C82" s="6"/>
      <c r="D82" s="13" t="s">
        <v>94</v>
      </c>
      <c r="E82" s="6"/>
      <c r="F82" s="15" t="s">
        <v>40</v>
      </c>
      <c r="G82" s="32">
        <v>6</v>
      </c>
      <c r="H82" s="40">
        <f>+SUM(Tableau162[[#This Row],[juil-23]:[juin-25]])</f>
        <v>1800000</v>
      </c>
      <c r="I82" s="16">
        <v>0</v>
      </c>
      <c r="J82" s="38">
        <f>2*300000</f>
        <v>600000</v>
      </c>
      <c r="K82" s="38">
        <f>3*300000</f>
        <v>900000</v>
      </c>
      <c r="L82" s="38"/>
      <c r="M82" s="38">
        <f>1*300000</f>
        <v>300000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</row>
    <row r="83" spans="2:32" ht="17.25" customHeight="1">
      <c r="B83" s="6"/>
      <c r="C83" s="6"/>
      <c r="D83" s="30" t="s">
        <v>95</v>
      </c>
      <c r="E83" s="6"/>
      <c r="F83" s="15" t="s">
        <v>51</v>
      </c>
      <c r="G83" s="32">
        <v>24</v>
      </c>
      <c r="H83" s="40">
        <f>+SUM(Tableau162[[#This Row],[juil-23]:[juin-25]])</f>
        <v>2750000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250000</v>
      </c>
      <c r="W83" s="16">
        <v>250000</v>
      </c>
      <c r="X83" s="16">
        <v>250000</v>
      </c>
      <c r="Y83" s="16">
        <v>250000</v>
      </c>
      <c r="Z83" s="16">
        <v>250000</v>
      </c>
      <c r="AA83" s="16">
        <v>250000</v>
      </c>
      <c r="AB83" s="16">
        <v>250000</v>
      </c>
      <c r="AC83" s="16">
        <v>250000</v>
      </c>
      <c r="AD83" s="16">
        <v>250000</v>
      </c>
      <c r="AE83" s="16">
        <v>250000</v>
      </c>
      <c r="AF83" s="16">
        <v>250000</v>
      </c>
    </row>
    <row r="84" spans="2:32" ht="17.25" customHeight="1">
      <c r="B84" s="6"/>
      <c r="C84" s="6"/>
      <c r="D84" s="13" t="s">
        <v>96</v>
      </c>
      <c r="E84" s="6"/>
      <c r="F84" s="15" t="s">
        <v>51</v>
      </c>
      <c r="G84" s="32">
        <v>24</v>
      </c>
      <c r="H84" s="40">
        <f>+SUM(Tableau162[[#This Row],[juil-23]:[juin-25]])</f>
        <v>6000000</v>
      </c>
      <c r="I84" s="16">
        <v>250000</v>
      </c>
      <c r="J84" s="16">
        <v>250000</v>
      </c>
      <c r="K84" s="16">
        <v>250000</v>
      </c>
      <c r="L84" s="16">
        <v>250000</v>
      </c>
      <c r="M84" s="16">
        <v>250000</v>
      </c>
      <c r="N84" s="16">
        <v>250000</v>
      </c>
      <c r="O84" s="16">
        <v>250000</v>
      </c>
      <c r="P84" s="16">
        <v>250000</v>
      </c>
      <c r="Q84" s="16">
        <v>250000</v>
      </c>
      <c r="R84" s="16">
        <v>250000</v>
      </c>
      <c r="S84" s="16">
        <v>250000</v>
      </c>
      <c r="T84" s="16">
        <v>250000</v>
      </c>
      <c r="U84" s="16">
        <v>250000</v>
      </c>
      <c r="V84" s="16">
        <v>250000</v>
      </c>
      <c r="W84" s="16">
        <v>250000</v>
      </c>
      <c r="X84" s="16">
        <v>250000</v>
      </c>
      <c r="Y84" s="16">
        <v>250000</v>
      </c>
      <c r="Z84" s="16">
        <v>250000</v>
      </c>
      <c r="AA84" s="16">
        <v>250000</v>
      </c>
      <c r="AB84" s="16">
        <v>250000</v>
      </c>
      <c r="AC84" s="16">
        <v>250000</v>
      </c>
      <c r="AD84" s="16">
        <v>250000</v>
      </c>
      <c r="AE84" s="16">
        <v>250000</v>
      </c>
      <c r="AF84" s="16">
        <v>250000</v>
      </c>
    </row>
    <row r="85" spans="2:32" ht="17.25" customHeight="1">
      <c r="B85" s="6"/>
      <c r="C85" s="6"/>
      <c r="D85" s="13" t="s">
        <v>97</v>
      </c>
      <c r="E85" s="6"/>
      <c r="F85" s="15" t="s">
        <v>51</v>
      </c>
      <c r="G85" s="32">
        <v>24</v>
      </c>
      <c r="H85" s="40">
        <f>+SUM(Tableau162[[#This Row],[juil-23]:[juin-25]])</f>
        <v>5250000</v>
      </c>
      <c r="I85" s="16">
        <v>0</v>
      </c>
      <c r="J85" s="16">
        <v>0</v>
      </c>
      <c r="K85" s="16">
        <v>0</v>
      </c>
      <c r="L85" s="16">
        <v>250000</v>
      </c>
      <c r="M85" s="16">
        <v>250000</v>
      </c>
      <c r="N85" s="16">
        <v>250000</v>
      </c>
      <c r="O85" s="16">
        <v>250000</v>
      </c>
      <c r="P85" s="16">
        <v>250000</v>
      </c>
      <c r="Q85" s="16">
        <v>250000</v>
      </c>
      <c r="R85" s="16">
        <v>250000</v>
      </c>
      <c r="S85" s="16">
        <v>250000</v>
      </c>
      <c r="T85" s="16">
        <v>250000</v>
      </c>
      <c r="U85" s="16">
        <v>250000</v>
      </c>
      <c r="V85" s="16">
        <v>250000</v>
      </c>
      <c r="W85" s="16">
        <v>250000</v>
      </c>
      <c r="X85" s="16">
        <v>250000</v>
      </c>
      <c r="Y85" s="16">
        <v>250000</v>
      </c>
      <c r="Z85" s="16">
        <v>250000</v>
      </c>
      <c r="AA85" s="16">
        <v>250000</v>
      </c>
      <c r="AB85" s="16">
        <v>250000</v>
      </c>
      <c r="AC85" s="16">
        <v>250000</v>
      </c>
      <c r="AD85" s="16">
        <v>250000</v>
      </c>
      <c r="AE85" s="16">
        <v>250000</v>
      </c>
      <c r="AF85" s="16">
        <v>250000</v>
      </c>
    </row>
    <row r="86" spans="2:32" ht="17.25" customHeight="1">
      <c r="B86" s="6"/>
      <c r="C86" s="6"/>
      <c r="D86" s="13" t="s">
        <v>98</v>
      </c>
      <c r="E86" s="6"/>
      <c r="F86" s="15" t="s">
        <v>51</v>
      </c>
      <c r="G86" s="32">
        <v>24</v>
      </c>
      <c r="H86" s="40">
        <f>+SUM(Tableau162[[#This Row],[juil-23]:[juin-25]])</f>
        <v>2750000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250000</v>
      </c>
      <c r="W86" s="16">
        <v>250000</v>
      </c>
      <c r="X86" s="16">
        <v>250000</v>
      </c>
      <c r="Y86" s="16">
        <v>250000</v>
      </c>
      <c r="Z86" s="16">
        <v>250000</v>
      </c>
      <c r="AA86" s="16">
        <v>250000</v>
      </c>
      <c r="AB86" s="16">
        <v>250000</v>
      </c>
      <c r="AC86" s="16">
        <v>250000</v>
      </c>
      <c r="AD86" s="16">
        <v>250000</v>
      </c>
      <c r="AE86" s="16">
        <v>250000</v>
      </c>
      <c r="AF86" s="16">
        <v>250000</v>
      </c>
    </row>
    <row r="87" spans="2:32" ht="17.25" customHeight="1">
      <c r="B87" s="6"/>
      <c r="C87" s="6"/>
      <c r="D87" s="13" t="s">
        <v>99</v>
      </c>
      <c r="E87" s="6"/>
      <c r="F87" s="15" t="s">
        <v>51</v>
      </c>
      <c r="G87" s="32">
        <v>24</v>
      </c>
      <c r="H87" s="40">
        <f>+SUM(Tableau162[[#This Row],[juil-23]:[juin-25]])</f>
        <v>6000000</v>
      </c>
      <c r="I87" s="16">
        <v>250000</v>
      </c>
      <c r="J87" s="16">
        <v>250000</v>
      </c>
      <c r="K87" s="16">
        <v>250000</v>
      </c>
      <c r="L87" s="16">
        <v>250000</v>
      </c>
      <c r="M87" s="16">
        <v>250000</v>
      </c>
      <c r="N87" s="16">
        <v>250000</v>
      </c>
      <c r="O87" s="16">
        <v>250000</v>
      </c>
      <c r="P87" s="16">
        <v>250000</v>
      </c>
      <c r="Q87" s="16">
        <v>250000</v>
      </c>
      <c r="R87" s="16">
        <v>250000</v>
      </c>
      <c r="S87" s="16">
        <v>250000</v>
      </c>
      <c r="T87" s="16">
        <v>250000</v>
      </c>
      <c r="U87" s="16">
        <v>250000</v>
      </c>
      <c r="V87" s="16">
        <v>250000</v>
      </c>
      <c r="W87" s="16">
        <v>250000</v>
      </c>
      <c r="X87" s="16">
        <v>250000</v>
      </c>
      <c r="Y87" s="16">
        <v>250000</v>
      </c>
      <c r="Z87" s="16">
        <v>250000</v>
      </c>
      <c r="AA87" s="16">
        <v>250000</v>
      </c>
      <c r="AB87" s="16">
        <v>250000</v>
      </c>
      <c r="AC87" s="16">
        <v>250000</v>
      </c>
      <c r="AD87" s="16">
        <v>250000</v>
      </c>
      <c r="AE87" s="16">
        <v>250000</v>
      </c>
      <c r="AF87" s="16">
        <v>250000</v>
      </c>
    </row>
    <row r="88" spans="2:32" ht="17.25" customHeight="1">
      <c r="B88" s="6"/>
      <c r="C88" s="6"/>
      <c r="D88" s="13" t="s">
        <v>100</v>
      </c>
      <c r="E88" s="6"/>
      <c r="F88" s="15" t="s">
        <v>51</v>
      </c>
      <c r="G88" s="32">
        <v>24</v>
      </c>
      <c r="H88" s="40">
        <f>+SUM(Tableau162[[#This Row],[juil-23]:[juin-25]])</f>
        <v>5250000</v>
      </c>
      <c r="I88" s="16">
        <v>0</v>
      </c>
      <c r="J88" s="16">
        <v>0</v>
      </c>
      <c r="K88" s="16">
        <v>0</v>
      </c>
      <c r="L88" s="16">
        <v>250000</v>
      </c>
      <c r="M88" s="16">
        <v>250000</v>
      </c>
      <c r="N88" s="16">
        <v>250000</v>
      </c>
      <c r="O88" s="16">
        <v>250000</v>
      </c>
      <c r="P88" s="16">
        <v>250000</v>
      </c>
      <c r="Q88" s="16">
        <v>250000</v>
      </c>
      <c r="R88" s="16">
        <v>250000</v>
      </c>
      <c r="S88" s="16">
        <v>250000</v>
      </c>
      <c r="T88" s="16">
        <v>250000</v>
      </c>
      <c r="U88" s="16">
        <v>250000</v>
      </c>
      <c r="V88" s="16">
        <v>250000</v>
      </c>
      <c r="W88" s="16">
        <v>250000</v>
      </c>
      <c r="X88" s="16">
        <v>250000</v>
      </c>
      <c r="Y88" s="16">
        <v>250000</v>
      </c>
      <c r="Z88" s="16">
        <v>250000</v>
      </c>
      <c r="AA88" s="16">
        <v>250000</v>
      </c>
      <c r="AB88" s="16">
        <v>250000</v>
      </c>
      <c r="AC88" s="16">
        <v>250000</v>
      </c>
      <c r="AD88" s="16">
        <v>250000</v>
      </c>
      <c r="AE88" s="16">
        <v>250000</v>
      </c>
      <c r="AF88" s="16">
        <v>250000</v>
      </c>
    </row>
    <row r="89" spans="2:32" ht="17.25" customHeight="1">
      <c r="B89" s="6"/>
      <c r="C89" s="6"/>
      <c r="D89" s="30" t="s">
        <v>101</v>
      </c>
      <c r="E89" s="6"/>
      <c r="F89" s="15" t="s">
        <v>51</v>
      </c>
      <c r="G89" s="32">
        <v>24</v>
      </c>
      <c r="H89" s="40">
        <f>+SUM(Tableau162[[#This Row],[juil-23]:[juin-25]])</f>
        <v>1150000</v>
      </c>
      <c r="I89" s="16">
        <v>0</v>
      </c>
      <c r="J89" s="16">
        <v>50000</v>
      </c>
      <c r="K89" s="16">
        <v>50000</v>
      </c>
      <c r="L89" s="16">
        <v>50000</v>
      </c>
      <c r="M89" s="16">
        <v>50000</v>
      </c>
      <c r="N89" s="16">
        <v>50000</v>
      </c>
      <c r="O89" s="16">
        <v>50000</v>
      </c>
      <c r="P89" s="16">
        <v>50000</v>
      </c>
      <c r="Q89" s="16">
        <v>50000</v>
      </c>
      <c r="R89" s="16">
        <v>50000</v>
      </c>
      <c r="S89" s="16">
        <v>50000</v>
      </c>
      <c r="T89" s="16">
        <v>50000</v>
      </c>
      <c r="U89" s="16">
        <v>50000</v>
      </c>
      <c r="V89" s="16">
        <v>50000</v>
      </c>
      <c r="W89" s="16">
        <v>50000</v>
      </c>
      <c r="X89" s="16">
        <v>50000</v>
      </c>
      <c r="Y89" s="16">
        <v>50000</v>
      </c>
      <c r="Z89" s="16">
        <v>50000</v>
      </c>
      <c r="AA89" s="16">
        <v>50000</v>
      </c>
      <c r="AB89" s="16">
        <v>50000</v>
      </c>
      <c r="AC89" s="16">
        <v>50000</v>
      </c>
      <c r="AD89" s="16">
        <v>50000</v>
      </c>
      <c r="AE89" s="16">
        <v>50000</v>
      </c>
      <c r="AF89" s="16">
        <v>50000</v>
      </c>
    </row>
    <row r="90" spans="2:32" ht="17.25" customHeight="1">
      <c r="B90" s="6"/>
      <c r="C90" s="6"/>
      <c r="D90" s="30" t="s">
        <v>102</v>
      </c>
      <c r="E90" s="6"/>
      <c r="F90" s="15" t="s">
        <v>51</v>
      </c>
      <c r="G90" s="32">
        <v>24</v>
      </c>
      <c r="H90" s="40">
        <f>+SUM(Tableau162[[#This Row],[juil-23]:[juin-25]])</f>
        <v>2400000</v>
      </c>
      <c r="I90" s="16">
        <v>100000</v>
      </c>
      <c r="J90" s="16">
        <v>100000</v>
      </c>
      <c r="K90" s="16">
        <v>100000</v>
      </c>
      <c r="L90" s="16">
        <v>100000</v>
      </c>
      <c r="M90" s="16">
        <v>100000</v>
      </c>
      <c r="N90" s="16">
        <v>100000</v>
      </c>
      <c r="O90" s="16">
        <v>100000</v>
      </c>
      <c r="P90" s="16">
        <v>100000</v>
      </c>
      <c r="Q90" s="16">
        <v>100000</v>
      </c>
      <c r="R90" s="16">
        <v>100000</v>
      </c>
      <c r="S90" s="16">
        <v>100000</v>
      </c>
      <c r="T90" s="16">
        <v>100000</v>
      </c>
      <c r="U90" s="16">
        <v>100000</v>
      </c>
      <c r="V90" s="16">
        <v>100000</v>
      </c>
      <c r="W90" s="16">
        <v>100000</v>
      </c>
      <c r="X90" s="16">
        <v>100000</v>
      </c>
      <c r="Y90" s="16">
        <v>100000</v>
      </c>
      <c r="Z90" s="16">
        <v>100000</v>
      </c>
      <c r="AA90" s="16">
        <v>100000</v>
      </c>
      <c r="AB90" s="16">
        <v>100000</v>
      </c>
      <c r="AC90" s="16">
        <v>100000</v>
      </c>
      <c r="AD90" s="16">
        <v>100000</v>
      </c>
      <c r="AE90" s="16">
        <v>100000</v>
      </c>
      <c r="AF90" s="16">
        <v>100000</v>
      </c>
    </row>
    <row r="91" spans="2:32" ht="17.25" customHeight="1">
      <c r="B91" s="6"/>
      <c r="C91" s="6"/>
      <c r="D91" s="30" t="s">
        <v>103</v>
      </c>
      <c r="E91" s="6"/>
      <c r="F91" s="15" t="s">
        <v>51</v>
      </c>
      <c r="G91" s="32">
        <v>24</v>
      </c>
      <c r="H91" s="40">
        <f>+SUM(Tableau162[[#This Row],[juil-23]:[juin-25]])</f>
        <v>1200000</v>
      </c>
      <c r="I91" s="16">
        <v>50000</v>
      </c>
      <c r="J91" s="16">
        <v>50000</v>
      </c>
      <c r="K91" s="16">
        <v>50000</v>
      </c>
      <c r="L91" s="16">
        <v>50000</v>
      </c>
      <c r="M91" s="16">
        <v>50000</v>
      </c>
      <c r="N91" s="16">
        <v>50000</v>
      </c>
      <c r="O91" s="16">
        <v>50000</v>
      </c>
      <c r="P91" s="16">
        <v>50000</v>
      </c>
      <c r="Q91" s="16">
        <v>50000</v>
      </c>
      <c r="R91" s="16">
        <v>50000</v>
      </c>
      <c r="S91" s="16">
        <v>50000</v>
      </c>
      <c r="T91" s="16">
        <v>50000</v>
      </c>
      <c r="U91" s="16">
        <v>50000</v>
      </c>
      <c r="V91" s="16">
        <v>50000</v>
      </c>
      <c r="W91" s="16">
        <v>50000</v>
      </c>
      <c r="X91" s="16">
        <v>50000</v>
      </c>
      <c r="Y91" s="16">
        <v>50000</v>
      </c>
      <c r="Z91" s="16">
        <v>50000</v>
      </c>
      <c r="AA91" s="16">
        <v>50000</v>
      </c>
      <c r="AB91" s="16">
        <v>50000</v>
      </c>
      <c r="AC91" s="16">
        <v>50000</v>
      </c>
      <c r="AD91" s="16">
        <v>50000</v>
      </c>
      <c r="AE91" s="16">
        <v>50000</v>
      </c>
      <c r="AF91" s="16">
        <v>50000</v>
      </c>
    </row>
    <row r="92" spans="2:32" ht="17.25" customHeight="1">
      <c r="B92" s="6"/>
      <c r="C92" s="6"/>
      <c r="D92" s="13" t="s">
        <v>104</v>
      </c>
      <c r="E92" s="6"/>
      <c r="F92" s="15" t="s">
        <v>51</v>
      </c>
      <c r="G92" s="32">
        <v>24</v>
      </c>
      <c r="H92" s="40">
        <f>+SUM(Tableau162[[#This Row],[juil-23]:[juin-25]])</f>
        <v>2400000</v>
      </c>
      <c r="I92" s="16">
        <v>100000</v>
      </c>
      <c r="J92" s="16">
        <v>100000</v>
      </c>
      <c r="K92" s="16">
        <v>100000</v>
      </c>
      <c r="L92" s="16">
        <v>100000</v>
      </c>
      <c r="M92" s="16">
        <v>100000</v>
      </c>
      <c r="N92" s="16">
        <v>100000</v>
      </c>
      <c r="O92" s="16">
        <v>100000</v>
      </c>
      <c r="P92" s="16">
        <v>100000</v>
      </c>
      <c r="Q92" s="16">
        <v>100000</v>
      </c>
      <c r="R92" s="16">
        <v>100000</v>
      </c>
      <c r="S92" s="16">
        <v>100000</v>
      </c>
      <c r="T92" s="16">
        <v>100000</v>
      </c>
      <c r="U92" s="16">
        <v>100000</v>
      </c>
      <c r="V92" s="16">
        <v>100000</v>
      </c>
      <c r="W92" s="16">
        <v>100000</v>
      </c>
      <c r="X92" s="16">
        <v>100000</v>
      </c>
      <c r="Y92" s="16">
        <v>100000</v>
      </c>
      <c r="Z92" s="16">
        <v>100000</v>
      </c>
      <c r="AA92" s="16">
        <v>100000</v>
      </c>
      <c r="AB92" s="16">
        <v>100000</v>
      </c>
      <c r="AC92" s="16">
        <v>100000</v>
      </c>
      <c r="AD92" s="16">
        <v>100000</v>
      </c>
      <c r="AE92" s="16">
        <v>100000</v>
      </c>
      <c r="AF92" s="16">
        <v>100000</v>
      </c>
    </row>
    <row r="93" spans="2:32" ht="17.25" customHeight="1">
      <c r="B93" s="6"/>
      <c r="C93" s="6"/>
      <c r="D93" s="13" t="s">
        <v>105</v>
      </c>
      <c r="E93" s="6"/>
      <c r="F93" s="15" t="s">
        <v>51</v>
      </c>
      <c r="G93" s="32">
        <v>24</v>
      </c>
      <c r="H93" s="40">
        <f>+SUM(Tableau162[[#This Row],[juil-23]:[juin-25]])</f>
        <v>1200000</v>
      </c>
      <c r="I93" s="16">
        <v>50000</v>
      </c>
      <c r="J93" s="16">
        <v>50000</v>
      </c>
      <c r="K93" s="16">
        <v>50000</v>
      </c>
      <c r="L93" s="16">
        <v>50000</v>
      </c>
      <c r="M93" s="16">
        <v>50000</v>
      </c>
      <c r="N93" s="16">
        <v>50000</v>
      </c>
      <c r="O93" s="16">
        <v>50000</v>
      </c>
      <c r="P93" s="16">
        <v>50000</v>
      </c>
      <c r="Q93" s="16">
        <v>50000</v>
      </c>
      <c r="R93" s="16">
        <v>50000</v>
      </c>
      <c r="S93" s="16">
        <v>50000</v>
      </c>
      <c r="T93" s="16">
        <v>50000</v>
      </c>
      <c r="U93" s="16">
        <v>50000</v>
      </c>
      <c r="V93" s="16">
        <v>50000</v>
      </c>
      <c r="W93" s="16">
        <v>50000</v>
      </c>
      <c r="X93" s="16">
        <v>50000</v>
      </c>
      <c r="Y93" s="16">
        <v>50000</v>
      </c>
      <c r="Z93" s="16">
        <v>50000</v>
      </c>
      <c r="AA93" s="16">
        <v>50000</v>
      </c>
      <c r="AB93" s="16">
        <v>50000</v>
      </c>
      <c r="AC93" s="16">
        <v>50000</v>
      </c>
      <c r="AD93" s="16">
        <v>50000</v>
      </c>
      <c r="AE93" s="16">
        <v>50000</v>
      </c>
      <c r="AF93" s="16">
        <v>50000</v>
      </c>
    </row>
    <row r="94" spans="2:32" s="22" customFormat="1" ht="17.25" customHeight="1">
      <c r="B94" s="6"/>
      <c r="C94" s="6"/>
      <c r="D94" s="13" t="s">
        <v>106</v>
      </c>
      <c r="E94" s="6"/>
      <c r="F94" s="15" t="s">
        <v>51</v>
      </c>
      <c r="G94" s="32">
        <v>24</v>
      </c>
      <c r="H94" s="40">
        <f>+SUM(Tableau162[[#This Row],[juil-23]:[juin-25]])</f>
        <v>2400000</v>
      </c>
      <c r="I94" s="16">
        <v>100000</v>
      </c>
      <c r="J94" s="16">
        <v>100000</v>
      </c>
      <c r="K94" s="16">
        <v>100000</v>
      </c>
      <c r="L94" s="16">
        <v>100000</v>
      </c>
      <c r="M94" s="16">
        <v>100000</v>
      </c>
      <c r="N94" s="16">
        <v>100000</v>
      </c>
      <c r="O94" s="16">
        <v>100000</v>
      </c>
      <c r="P94" s="16">
        <v>100000</v>
      </c>
      <c r="Q94" s="16">
        <v>100000</v>
      </c>
      <c r="R94" s="16">
        <v>100000</v>
      </c>
      <c r="S94" s="16">
        <v>100000</v>
      </c>
      <c r="T94" s="16">
        <v>100000</v>
      </c>
      <c r="U94" s="16">
        <v>100000</v>
      </c>
      <c r="V94" s="16">
        <v>100000</v>
      </c>
      <c r="W94" s="16">
        <v>100000</v>
      </c>
      <c r="X94" s="16">
        <v>100000</v>
      </c>
      <c r="Y94" s="16">
        <v>100000</v>
      </c>
      <c r="Z94" s="16">
        <v>100000</v>
      </c>
      <c r="AA94" s="16">
        <v>100000</v>
      </c>
      <c r="AB94" s="16">
        <v>100000</v>
      </c>
      <c r="AC94" s="16">
        <v>100000</v>
      </c>
      <c r="AD94" s="16">
        <v>100000</v>
      </c>
      <c r="AE94" s="16">
        <v>100000</v>
      </c>
      <c r="AF94" s="16">
        <v>100000</v>
      </c>
    </row>
    <row r="95" spans="2:32" ht="17.25" customHeight="1">
      <c r="B95" s="6"/>
      <c r="C95" s="6"/>
      <c r="D95" s="13" t="s">
        <v>107</v>
      </c>
      <c r="E95" s="6"/>
      <c r="F95" s="15" t="s">
        <v>51</v>
      </c>
      <c r="G95" s="32">
        <v>24</v>
      </c>
      <c r="H95" s="40">
        <f>+SUM(Tableau162[[#This Row],[juil-23]:[juin-25]])</f>
        <v>1200000</v>
      </c>
      <c r="I95" s="16">
        <v>50000</v>
      </c>
      <c r="J95" s="16">
        <v>50000</v>
      </c>
      <c r="K95" s="16">
        <v>50000</v>
      </c>
      <c r="L95" s="16">
        <v>50000</v>
      </c>
      <c r="M95" s="16">
        <v>50000</v>
      </c>
      <c r="N95" s="16">
        <v>50000</v>
      </c>
      <c r="O95" s="16">
        <v>50000</v>
      </c>
      <c r="P95" s="16">
        <v>50000</v>
      </c>
      <c r="Q95" s="16">
        <v>50000</v>
      </c>
      <c r="R95" s="16">
        <v>50000</v>
      </c>
      <c r="S95" s="16">
        <v>50000</v>
      </c>
      <c r="T95" s="16">
        <v>50000</v>
      </c>
      <c r="U95" s="16">
        <v>50000</v>
      </c>
      <c r="V95" s="16">
        <v>50000</v>
      </c>
      <c r="W95" s="16">
        <v>50000</v>
      </c>
      <c r="X95" s="16">
        <v>50000</v>
      </c>
      <c r="Y95" s="16">
        <v>50000</v>
      </c>
      <c r="Z95" s="16">
        <v>50000</v>
      </c>
      <c r="AA95" s="16">
        <v>50000</v>
      </c>
      <c r="AB95" s="16">
        <v>50000</v>
      </c>
      <c r="AC95" s="16">
        <v>50000</v>
      </c>
      <c r="AD95" s="16">
        <v>50000</v>
      </c>
      <c r="AE95" s="16">
        <v>50000</v>
      </c>
      <c r="AF95" s="16">
        <v>50000</v>
      </c>
    </row>
    <row r="96" spans="2:32" ht="17.25" customHeight="1">
      <c r="B96" s="6"/>
      <c r="C96" s="6"/>
      <c r="D96" s="13" t="s">
        <v>108</v>
      </c>
      <c r="E96" s="6"/>
      <c r="F96" s="15" t="s">
        <v>51</v>
      </c>
      <c r="G96" s="32">
        <v>24</v>
      </c>
      <c r="H96" s="40">
        <f>+SUM(Tableau162[[#This Row],[juil-23]:[juin-25]])</f>
        <v>2400000</v>
      </c>
      <c r="I96" s="16">
        <v>100000</v>
      </c>
      <c r="J96" s="16">
        <v>100000</v>
      </c>
      <c r="K96" s="16">
        <v>100000</v>
      </c>
      <c r="L96" s="16">
        <v>100000</v>
      </c>
      <c r="M96" s="16">
        <v>100000</v>
      </c>
      <c r="N96" s="16">
        <v>100000</v>
      </c>
      <c r="O96" s="16">
        <v>100000</v>
      </c>
      <c r="P96" s="16">
        <v>100000</v>
      </c>
      <c r="Q96" s="16">
        <v>100000</v>
      </c>
      <c r="R96" s="16">
        <v>100000</v>
      </c>
      <c r="S96" s="16">
        <v>100000</v>
      </c>
      <c r="T96" s="16">
        <v>100000</v>
      </c>
      <c r="U96" s="16">
        <v>100000</v>
      </c>
      <c r="V96" s="16">
        <v>100000</v>
      </c>
      <c r="W96" s="16">
        <v>100000</v>
      </c>
      <c r="X96" s="16">
        <v>100000</v>
      </c>
      <c r="Y96" s="16">
        <v>100000</v>
      </c>
      <c r="Z96" s="16">
        <v>100000</v>
      </c>
      <c r="AA96" s="16">
        <v>100000</v>
      </c>
      <c r="AB96" s="16">
        <v>100000</v>
      </c>
      <c r="AC96" s="16">
        <v>100000</v>
      </c>
      <c r="AD96" s="16">
        <v>100000</v>
      </c>
      <c r="AE96" s="16">
        <v>100000</v>
      </c>
      <c r="AF96" s="16">
        <v>100000</v>
      </c>
    </row>
    <row r="97" spans="2:32" ht="17.25" customHeight="1">
      <c r="B97" s="6"/>
      <c r="C97" s="6"/>
      <c r="D97" s="13" t="s">
        <v>109</v>
      </c>
      <c r="E97" s="6"/>
      <c r="F97" s="15" t="s">
        <v>51</v>
      </c>
      <c r="G97" s="32">
        <v>24</v>
      </c>
      <c r="H97" s="40">
        <f>+SUM(Tableau162[[#This Row],[juil-23]:[juin-25]])</f>
        <v>1200000</v>
      </c>
      <c r="I97" s="16">
        <v>50000</v>
      </c>
      <c r="J97" s="16">
        <v>50000</v>
      </c>
      <c r="K97" s="16">
        <v>50000</v>
      </c>
      <c r="L97" s="16">
        <v>50000</v>
      </c>
      <c r="M97" s="16">
        <v>50000</v>
      </c>
      <c r="N97" s="16">
        <v>50000</v>
      </c>
      <c r="O97" s="16">
        <v>50000</v>
      </c>
      <c r="P97" s="16">
        <v>50000</v>
      </c>
      <c r="Q97" s="16">
        <v>50000</v>
      </c>
      <c r="R97" s="16">
        <v>50000</v>
      </c>
      <c r="S97" s="16">
        <v>50000</v>
      </c>
      <c r="T97" s="16">
        <v>50000</v>
      </c>
      <c r="U97" s="16">
        <v>50000</v>
      </c>
      <c r="V97" s="16">
        <v>50000</v>
      </c>
      <c r="W97" s="16">
        <v>50000</v>
      </c>
      <c r="X97" s="16">
        <v>50000</v>
      </c>
      <c r="Y97" s="16">
        <v>50000</v>
      </c>
      <c r="Z97" s="16">
        <v>50000</v>
      </c>
      <c r="AA97" s="16">
        <v>50000</v>
      </c>
      <c r="AB97" s="16">
        <v>50000</v>
      </c>
      <c r="AC97" s="16">
        <v>50000</v>
      </c>
      <c r="AD97" s="16">
        <v>50000</v>
      </c>
      <c r="AE97" s="16">
        <v>50000</v>
      </c>
      <c r="AF97" s="16">
        <v>50000</v>
      </c>
    </row>
    <row r="98" spans="2:32" ht="17.25" customHeight="1">
      <c r="B98" s="6"/>
      <c r="C98" s="6"/>
      <c r="D98" s="13" t="s">
        <v>110</v>
      </c>
      <c r="E98" s="6"/>
      <c r="F98" s="15" t="s">
        <v>51</v>
      </c>
      <c r="G98" s="32">
        <v>24</v>
      </c>
      <c r="H98" s="40">
        <f>+SUM(Tableau162[[#This Row],[juil-23]:[juin-25]])</f>
        <v>1150000</v>
      </c>
      <c r="I98" s="16">
        <v>0</v>
      </c>
      <c r="J98" s="16">
        <v>50000</v>
      </c>
      <c r="K98" s="16">
        <v>50000</v>
      </c>
      <c r="L98" s="16">
        <v>50000</v>
      </c>
      <c r="M98" s="16">
        <v>50000</v>
      </c>
      <c r="N98" s="16">
        <v>50000</v>
      </c>
      <c r="O98" s="16">
        <v>50000</v>
      </c>
      <c r="P98" s="16">
        <v>50000</v>
      </c>
      <c r="Q98" s="16">
        <v>50000</v>
      </c>
      <c r="R98" s="16">
        <v>50000</v>
      </c>
      <c r="S98" s="16">
        <v>50000</v>
      </c>
      <c r="T98" s="16">
        <v>50000</v>
      </c>
      <c r="U98" s="16">
        <v>50000</v>
      </c>
      <c r="V98" s="16">
        <v>50000</v>
      </c>
      <c r="W98" s="16">
        <v>50000</v>
      </c>
      <c r="X98" s="16">
        <v>50000</v>
      </c>
      <c r="Y98" s="16">
        <v>50000</v>
      </c>
      <c r="Z98" s="16">
        <v>50000</v>
      </c>
      <c r="AA98" s="16">
        <v>50000</v>
      </c>
      <c r="AB98" s="16">
        <v>50000</v>
      </c>
      <c r="AC98" s="16">
        <v>50000</v>
      </c>
      <c r="AD98" s="16">
        <v>50000</v>
      </c>
      <c r="AE98" s="16">
        <v>50000</v>
      </c>
      <c r="AF98" s="16">
        <v>50000</v>
      </c>
    </row>
    <row r="99" spans="2:32" ht="17.25" customHeight="1">
      <c r="B99" s="6"/>
      <c r="C99" s="6"/>
      <c r="D99" s="13" t="s">
        <v>111</v>
      </c>
      <c r="E99" s="6"/>
      <c r="F99" s="15" t="s">
        <v>51</v>
      </c>
      <c r="G99" s="32">
        <v>24</v>
      </c>
      <c r="H99" s="40">
        <f>+SUM(Tableau162[[#This Row],[juil-23]:[juin-25]])</f>
        <v>1150000</v>
      </c>
      <c r="I99" s="16">
        <v>0</v>
      </c>
      <c r="J99" s="16">
        <v>50000</v>
      </c>
      <c r="K99" s="16">
        <v>50000</v>
      </c>
      <c r="L99" s="16">
        <v>50000</v>
      </c>
      <c r="M99" s="16">
        <v>50000</v>
      </c>
      <c r="N99" s="16">
        <v>50000</v>
      </c>
      <c r="O99" s="16">
        <v>50000</v>
      </c>
      <c r="P99" s="16">
        <v>50000</v>
      </c>
      <c r="Q99" s="16">
        <v>50000</v>
      </c>
      <c r="R99" s="16">
        <v>50000</v>
      </c>
      <c r="S99" s="16">
        <v>50000</v>
      </c>
      <c r="T99" s="16">
        <v>50000</v>
      </c>
      <c r="U99" s="16">
        <v>50000</v>
      </c>
      <c r="V99" s="16">
        <v>50000</v>
      </c>
      <c r="W99" s="16">
        <v>50000</v>
      </c>
      <c r="X99" s="16">
        <v>50000</v>
      </c>
      <c r="Y99" s="16">
        <v>50000</v>
      </c>
      <c r="Z99" s="16">
        <v>50000</v>
      </c>
      <c r="AA99" s="16">
        <v>50000</v>
      </c>
      <c r="AB99" s="16">
        <v>50000</v>
      </c>
      <c r="AC99" s="16">
        <v>50000</v>
      </c>
      <c r="AD99" s="16">
        <v>50000</v>
      </c>
      <c r="AE99" s="16">
        <v>50000</v>
      </c>
      <c r="AF99" s="16">
        <v>50000</v>
      </c>
    </row>
    <row r="100" spans="2:32" ht="17.25" customHeight="1">
      <c r="B100" s="19"/>
      <c r="C100" s="19"/>
      <c r="D100" s="18" t="s">
        <v>43</v>
      </c>
      <c r="E100" s="19"/>
      <c r="F100" s="20"/>
      <c r="G100" s="34"/>
      <c r="H100" s="34">
        <f>+SUM(Tableau162[[#This Row],[juil-23]:[juin-25]])</f>
        <v>47650000</v>
      </c>
      <c r="I100" s="21">
        <f>+SUM(I82:I99)</f>
        <v>1100000</v>
      </c>
      <c r="J100" s="21">
        <f t="shared" ref="J100:AF100" si="15">+SUM(J82:J99)</f>
        <v>1850000</v>
      </c>
      <c r="K100" s="21">
        <f t="shared" si="15"/>
        <v>2150000</v>
      </c>
      <c r="L100" s="21">
        <f t="shared" si="15"/>
        <v>1750000</v>
      </c>
      <c r="M100" s="21">
        <f t="shared" si="15"/>
        <v>2050000</v>
      </c>
      <c r="N100" s="21">
        <f t="shared" si="15"/>
        <v>1750000</v>
      </c>
      <c r="O100" s="21">
        <f t="shared" si="15"/>
        <v>1750000</v>
      </c>
      <c r="P100" s="21">
        <f t="shared" si="15"/>
        <v>1750000</v>
      </c>
      <c r="Q100" s="21">
        <f t="shared" si="15"/>
        <v>1750000</v>
      </c>
      <c r="R100" s="21">
        <f t="shared" si="15"/>
        <v>1750000</v>
      </c>
      <c r="S100" s="21">
        <f t="shared" si="15"/>
        <v>1750000</v>
      </c>
      <c r="T100" s="21">
        <f t="shared" si="15"/>
        <v>1750000</v>
      </c>
      <c r="U100" s="21">
        <f t="shared" si="15"/>
        <v>1750000</v>
      </c>
      <c r="V100" s="21">
        <f t="shared" si="15"/>
        <v>2250000</v>
      </c>
      <c r="W100" s="21">
        <f t="shared" si="15"/>
        <v>2250000</v>
      </c>
      <c r="X100" s="21">
        <f t="shared" si="15"/>
        <v>2250000</v>
      </c>
      <c r="Y100" s="21">
        <f t="shared" si="15"/>
        <v>2250000</v>
      </c>
      <c r="Z100" s="21">
        <f t="shared" si="15"/>
        <v>2250000</v>
      </c>
      <c r="AA100" s="21">
        <f t="shared" si="15"/>
        <v>2250000</v>
      </c>
      <c r="AB100" s="21">
        <f t="shared" si="15"/>
        <v>2250000</v>
      </c>
      <c r="AC100" s="21">
        <f t="shared" si="15"/>
        <v>2250000</v>
      </c>
      <c r="AD100" s="21">
        <f t="shared" si="15"/>
        <v>2250000</v>
      </c>
      <c r="AE100" s="21">
        <f t="shared" si="15"/>
        <v>2250000</v>
      </c>
      <c r="AF100" s="21">
        <f t="shared" si="15"/>
        <v>2250000</v>
      </c>
    </row>
    <row r="101" spans="2:32" ht="2.25" customHeight="1">
      <c r="B101" s="6"/>
      <c r="C101" s="6"/>
      <c r="D101" s="13"/>
      <c r="E101" s="6"/>
      <c r="F101" s="15"/>
      <c r="G101" s="32"/>
      <c r="H101" s="34"/>
      <c r="I101" s="16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</row>
    <row r="102" spans="2:32" ht="17.25" customHeight="1">
      <c r="B102" s="6">
        <v>6384</v>
      </c>
      <c r="C102" s="6"/>
      <c r="D102" s="14" t="s">
        <v>112</v>
      </c>
      <c r="E102" s="6"/>
      <c r="F102" s="15"/>
      <c r="G102" s="32"/>
      <c r="H102" s="34"/>
      <c r="I102" s="16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</row>
    <row r="103" spans="2:32" ht="17.25" customHeight="1">
      <c r="B103" s="6"/>
      <c r="C103" s="6"/>
      <c r="D103" s="13" t="s">
        <v>113</v>
      </c>
      <c r="E103" s="6"/>
      <c r="F103" s="15" t="s">
        <v>51</v>
      </c>
      <c r="G103" s="32">
        <v>24</v>
      </c>
      <c r="H103" s="40">
        <f>+SUM(Tableau162[[#This Row],[juil-23]:[juin-25]])</f>
        <v>14400000</v>
      </c>
      <c r="I103" s="16">
        <f>600000</f>
        <v>600000</v>
      </c>
      <c r="J103" s="16">
        <f t="shared" ref="J103:AF103" si="16">600000</f>
        <v>600000</v>
      </c>
      <c r="K103" s="16">
        <f t="shared" si="16"/>
        <v>600000</v>
      </c>
      <c r="L103" s="16">
        <f t="shared" si="16"/>
        <v>600000</v>
      </c>
      <c r="M103" s="16">
        <f t="shared" si="16"/>
        <v>600000</v>
      </c>
      <c r="N103" s="16">
        <f t="shared" si="16"/>
        <v>600000</v>
      </c>
      <c r="O103" s="16">
        <f t="shared" si="16"/>
        <v>600000</v>
      </c>
      <c r="P103" s="16">
        <f t="shared" si="16"/>
        <v>600000</v>
      </c>
      <c r="Q103" s="16">
        <f t="shared" si="16"/>
        <v>600000</v>
      </c>
      <c r="R103" s="16">
        <f t="shared" si="16"/>
        <v>600000</v>
      </c>
      <c r="S103" s="16">
        <f t="shared" si="16"/>
        <v>600000</v>
      </c>
      <c r="T103" s="16">
        <f t="shared" si="16"/>
        <v>600000</v>
      </c>
      <c r="U103" s="16">
        <f t="shared" si="16"/>
        <v>600000</v>
      </c>
      <c r="V103" s="16">
        <f t="shared" si="16"/>
        <v>600000</v>
      </c>
      <c r="W103" s="16">
        <f t="shared" si="16"/>
        <v>600000</v>
      </c>
      <c r="X103" s="16">
        <f t="shared" si="16"/>
        <v>600000</v>
      </c>
      <c r="Y103" s="16">
        <f t="shared" si="16"/>
        <v>600000</v>
      </c>
      <c r="Z103" s="16">
        <f t="shared" si="16"/>
        <v>600000</v>
      </c>
      <c r="AA103" s="16">
        <f t="shared" si="16"/>
        <v>600000</v>
      </c>
      <c r="AB103" s="16">
        <f t="shared" si="16"/>
        <v>600000</v>
      </c>
      <c r="AC103" s="16">
        <f t="shared" si="16"/>
        <v>600000</v>
      </c>
      <c r="AD103" s="16">
        <f t="shared" si="16"/>
        <v>600000</v>
      </c>
      <c r="AE103" s="16">
        <f t="shared" si="16"/>
        <v>600000</v>
      </c>
      <c r="AF103" s="16">
        <f t="shared" si="16"/>
        <v>600000</v>
      </c>
    </row>
    <row r="104" spans="2:32" ht="17.25" customHeight="1">
      <c r="B104" s="6"/>
      <c r="C104" s="6"/>
      <c r="D104" s="13" t="s">
        <v>114</v>
      </c>
      <c r="E104" s="6"/>
      <c r="F104" s="15" t="s">
        <v>51</v>
      </c>
      <c r="G104" s="32">
        <v>24</v>
      </c>
      <c r="H104" s="40">
        <f>+SUM(Tableau162[[#This Row],[juil-23]:[juin-25]])</f>
        <v>5760000</v>
      </c>
      <c r="I104" s="16">
        <v>240000</v>
      </c>
      <c r="J104" s="16">
        <v>240000</v>
      </c>
      <c r="K104" s="16">
        <v>240000</v>
      </c>
      <c r="L104" s="16">
        <v>240000</v>
      </c>
      <c r="M104" s="16">
        <v>240000</v>
      </c>
      <c r="N104" s="16">
        <v>240000</v>
      </c>
      <c r="O104" s="16">
        <v>240000</v>
      </c>
      <c r="P104" s="16">
        <v>240000</v>
      </c>
      <c r="Q104" s="16">
        <v>240000</v>
      </c>
      <c r="R104" s="16">
        <v>240000</v>
      </c>
      <c r="S104" s="16">
        <v>240000</v>
      </c>
      <c r="T104" s="16">
        <v>240000</v>
      </c>
      <c r="U104" s="16">
        <v>240000</v>
      </c>
      <c r="V104" s="16">
        <v>240000</v>
      </c>
      <c r="W104" s="16">
        <v>240000</v>
      </c>
      <c r="X104" s="16">
        <v>240000</v>
      </c>
      <c r="Y104" s="16">
        <v>240000</v>
      </c>
      <c r="Z104" s="16">
        <v>240000</v>
      </c>
      <c r="AA104" s="16">
        <v>240000</v>
      </c>
      <c r="AB104" s="16">
        <v>240000</v>
      </c>
      <c r="AC104" s="16">
        <v>240000</v>
      </c>
      <c r="AD104" s="16">
        <v>240000</v>
      </c>
      <c r="AE104" s="16">
        <v>240000</v>
      </c>
      <c r="AF104" s="16">
        <v>240000</v>
      </c>
    </row>
    <row r="105" spans="2:32" ht="17.25" customHeight="1">
      <c r="B105" s="6"/>
      <c r="C105" s="6"/>
      <c r="D105" s="13" t="s">
        <v>115</v>
      </c>
      <c r="E105" s="6"/>
      <c r="F105" s="15" t="s">
        <v>51</v>
      </c>
      <c r="G105" s="32">
        <v>24</v>
      </c>
      <c r="H105" s="40">
        <f>+SUM(Tableau162[[#This Row],[juil-23]:[juin-25]])</f>
        <v>9000000</v>
      </c>
      <c r="I105" s="16">
        <v>375000</v>
      </c>
      <c r="J105" s="16">
        <v>375000</v>
      </c>
      <c r="K105" s="16">
        <v>375000</v>
      </c>
      <c r="L105" s="16">
        <v>375000</v>
      </c>
      <c r="M105" s="16">
        <v>375000</v>
      </c>
      <c r="N105" s="16">
        <v>375000</v>
      </c>
      <c r="O105" s="16">
        <v>375000</v>
      </c>
      <c r="P105" s="16">
        <v>375000</v>
      </c>
      <c r="Q105" s="16">
        <v>375000</v>
      </c>
      <c r="R105" s="16">
        <v>375000</v>
      </c>
      <c r="S105" s="16">
        <v>375000</v>
      </c>
      <c r="T105" s="16">
        <v>375000</v>
      </c>
      <c r="U105" s="16">
        <v>375000</v>
      </c>
      <c r="V105" s="16">
        <v>375000</v>
      </c>
      <c r="W105" s="16">
        <v>375000</v>
      </c>
      <c r="X105" s="16">
        <v>375000</v>
      </c>
      <c r="Y105" s="16">
        <v>375000</v>
      </c>
      <c r="Z105" s="16">
        <v>375000</v>
      </c>
      <c r="AA105" s="16">
        <v>375000</v>
      </c>
      <c r="AB105" s="16">
        <v>375000</v>
      </c>
      <c r="AC105" s="16">
        <v>375000</v>
      </c>
      <c r="AD105" s="16">
        <v>375000</v>
      </c>
      <c r="AE105" s="16">
        <v>375000</v>
      </c>
      <c r="AF105" s="16">
        <v>375000</v>
      </c>
    </row>
    <row r="106" spans="2:32" ht="17.25" customHeight="1">
      <c r="B106" s="6"/>
      <c r="C106" s="6"/>
      <c r="D106" s="13" t="s">
        <v>116</v>
      </c>
      <c r="E106" s="6"/>
      <c r="F106" s="15" t="s">
        <v>51</v>
      </c>
      <c r="G106" s="32">
        <v>24</v>
      </c>
      <c r="H106" s="40">
        <f>+SUM(Tableau162[[#This Row],[juil-23]:[juin-25]])</f>
        <v>3600000</v>
      </c>
      <c r="I106" s="16">
        <v>150000</v>
      </c>
      <c r="J106" s="16">
        <v>150000</v>
      </c>
      <c r="K106" s="16">
        <v>150000</v>
      </c>
      <c r="L106" s="16">
        <v>150000</v>
      </c>
      <c r="M106" s="16">
        <v>150000</v>
      </c>
      <c r="N106" s="16">
        <v>150000</v>
      </c>
      <c r="O106" s="16">
        <v>150000</v>
      </c>
      <c r="P106" s="16">
        <v>150000</v>
      </c>
      <c r="Q106" s="16">
        <v>150000</v>
      </c>
      <c r="R106" s="16">
        <v>150000</v>
      </c>
      <c r="S106" s="16">
        <v>150000</v>
      </c>
      <c r="T106" s="16">
        <v>150000</v>
      </c>
      <c r="U106" s="16">
        <v>150000</v>
      </c>
      <c r="V106" s="16">
        <v>150000</v>
      </c>
      <c r="W106" s="16">
        <v>150000</v>
      </c>
      <c r="X106" s="16">
        <v>150000</v>
      </c>
      <c r="Y106" s="16">
        <v>150000</v>
      </c>
      <c r="Z106" s="16">
        <v>150000</v>
      </c>
      <c r="AA106" s="16">
        <v>150000</v>
      </c>
      <c r="AB106" s="16">
        <v>150000</v>
      </c>
      <c r="AC106" s="16">
        <v>150000</v>
      </c>
      <c r="AD106" s="16">
        <v>150000</v>
      </c>
      <c r="AE106" s="16">
        <v>150000</v>
      </c>
      <c r="AF106" s="16">
        <v>150000</v>
      </c>
    </row>
    <row r="107" spans="2:32" ht="17.25" customHeight="1">
      <c r="B107" s="19"/>
      <c r="C107" s="19"/>
      <c r="D107" s="18" t="s">
        <v>43</v>
      </c>
      <c r="E107" s="19"/>
      <c r="F107" s="20"/>
      <c r="G107" s="34"/>
      <c r="H107" s="34">
        <f>+SUM(Tableau162[[#This Row],[juil-23]:[juin-25]])</f>
        <v>32760000</v>
      </c>
      <c r="I107" s="21">
        <f>+SUM(I103:I106)</f>
        <v>1365000</v>
      </c>
      <c r="J107" s="21">
        <f t="shared" ref="J107:AF107" si="17">+SUM(J103:J106)</f>
        <v>1365000</v>
      </c>
      <c r="K107" s="21">
        <f t="shared" si="17"/>
        <v>1365000</v>
      </c>
      <c r="L107" s="21">
        <f t="shared" si="17"/>
        <v>1365000</v>
      </c>
      <c r="M107" s="21">
        <f t="shared" si="17"/>
        <v>1365000</v>
      </c>
      <c r="N107" s="21">
        <f t="shared" si="17"/>
        <v>1365000</v>
      </c>
      <c r="O107" s="21">
        <f t="shared" si="17"/>
        <v>1365000</v>
      </c>
      <c r="P107" s="21">
        <f t="shared" si="17"/>
        <v>1365000</v>
      </c>
      <c r="Q107" s="21">
        <f t="shared" si="17"/>
        <v>1365000</v>
      </c>
      <c r="R107" s="21">
        <f t="shared" si="17"/>
        <v>1365000</v>
      </c>
      <c r="S107" s="21">
        <f t="shared" si="17"/>
        <v>1365000</v>
      </c>
      <c r="T107" s="21">
        <f t="shared" si="17"/>
        <v>1365000</v>
      </c>
      <c r="U107" s="21">
        <f t="shared" si="17"/>
        <v>1365000</v>
      </c>
      <c r="V107" s="21">
        <f t="shared" si="17"/>
        <v>1365000</v>
      </c>
      <c r="W107" s="21">
        <f t="shared" si="17"/>
        <v>1365000</v>
      </c>
      <c r="X107" s="21">
        <f t="shared" si="17"/>
        <v>1365000</v>
      </c>
      <c r="Y107" s="21">
        <f t="shared" si="17"/>
        <v>1365000</v>
      </c>
      <c r="Z107" s="21">
        <f t="shared" si="17"/>
        <v>1365000</v>
      </c>
      <c r="AA107" s="21">
        <f t="shared" si="17"/>
        <v>1365000</v>
      </c>
      <c r="AB107" s="21">
        <f t="shared" si="17"/>
        <v>1365000</v>
      </c>
      <c r="AC107" s="21">
        <f t="shared" si="17"/>
        <v>1365000</v>
      </c>
      <c r="AD107" s="21">
        <f t="shared" si="17"/>
        <v>1365000</v>
      </c>
      <c r="AE107" s="21">
        <f t="shared" si="17"/>
        <v>1365000</v>
      </c>
      <c r="AF107" s="21">
        <f t="shared" si="17"/>
        <v>1365000</v>
      </c>
    </row>
    <row r="108" spans="2:32" ht="2.25" customHeight="1">
      <c r="B108" s="6"/>
      <c r="C108" s="6"/>
      <c r="D108" s="13"/>
      <c r="E108" s="6"/>
      <c r="F108" s="15"/>
      <c r="G108" s="32"/>
      <c r="H108" s="34"/>
      <c r="I108" s="16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</row>
    <row r="109" spans="2:32" s="22" customFormat="1" ht="16.5" customHeight="1">
      <c r="B109" s="23" t="s">
        <v>117</v>
      </c>
      <c r="C109" s="23"/>
      <c r="D109" s="24"/>
      <c r="E109" s="24"/>
      <c r="F109" s="24"/>
      <c r="G109" s="24"/>
      <c r="H109" s="42">
        <f>+H19+H26+H40+H48+H54+H64+H79+H100+H107</f>
        <v>646742500</v>
      </c>
      <c r="I109" s="42">
        <f>+I19+I26+I40+I48+I54+I64+I79+I100+I107</f>
        <v>92688000</v>
      </c>
      <c r="J109" s="42">
        <f t="shared" ref="J109:AF109" si="18">+J19+J26+J40+J48+J54+J64+J79+J100+J107</f>
        <v>45713000</v>
      </c>
      <c r="K109" s="42">
        <f t="shared" si="18"/>
        <v>32853000</v>
      </c>
      <c r="L109" s="42">
        <f t="shared" si="18"/>
        <v>46953000</v>
      </c>
      <c r="M109" s="42">
        <f t="shared" si="18"/>
        <v>26078500</v>
      </c>
      <c r="N109" s="42">
        <f t="shared" si="18"/>
        <v>21603000</v>
      </c>
      <c r="O109" s="42">
        <f t="shared" si="18"/>
        <v>18603000</v>
      </c>
      <c r="P109" s="42">
        <f t="shared" si="18"/>
        <v>18603000</v>
      </c>
      <c r="Q109" s="42">
        <f t="shared" si="18"/>
        <v>18603000</v>
      </c>
      <c r="R109" s="42">
        <f t="shared" si="18"/>
        <v>19353000</v>
      </c>
      <c r="S109" s="42">
        <f t="shared" si="18"/>
        <v>18603000</v>
      </c>
      <c r="T109" s="42">
        <f t="shared" si="18"/>
        <v>18603000</v>
      </c>
      <c r="U109" s="42">
        <f t="shared" si="18"/>
        <v>36603000</v>
      </c>
      <c r="V109" s="42">
        <f t="shared" si="18"/>
        <v>34103000</v>
      </c>
      <c r="W109" s="42">
        <f t="shared" si="18"/>
        <v>19103000</v>
      </c>
      <c r="X109" s="42">
        <f t="shared" si="18"/>
        <v>19103000</v>
      </c>
      <c r="Y109" s="42">
        <f t="shared" si="18"/>
        <v>19103000</v>
      </c>
      <c r="Z109" s="42">
        <f t="shared" si="18"/>
        <v>22103000</v>
      </c>
      <c r="AA109" s="42">
        <f t="shared" si="18"/>
        <v>19103000</v>
      </c>
      <c r="AB109" s="42">
        <f t="shared" si="18"/>
        <v>19103000</v>
      </c>
      <c r="AC109" s="42">
        <f t="shared" si="18"/>
        <v>19103000</v>
      </c>
      <c r="AD109" s="42">
        <f t="shared" si="18"/>
        <v>19853000</v>
      </c>
      <c r="AE109" s="42">
        <f t="shared" si="18"/>
        <v>19103000</v>
      </c>
      <c r="AF109" s="42">
        <f t="shared" si="18"/>
        <v>22103000</v>
      </c>
    </row>
    <row r="110" spans="2:32" ht="18.75" customHeight="1"/>
    <row r="111" spans="2:32" ht="3.75" customHeight="1"/>
    <row r="112" spans="2:32" ht="17.25" customHeight="1"/>
    <row r="113" spans="2:9" ht="17.25" customHeight="1"/>
    <row r="114" spans="2:9" ht="17.25" customHeight="1"/>
    <row r="115" spans="2:9" ht="17.25" customHeight="1"/>
    <row r="116" spans="2:9" ht="17.25" customHeight="1"/>
    <row r="117" spans="2:9" ht="17.25" customHeight="1"/>
    <row r="118" spans="2:9" ht="17.25" customHeight="1"/>
    <row r="119" spans="2:9" s="22" customFormat="1" ht="17.25" customHeight="1">
      <c r="B119" s="1"/>
      <c r="C119" s="1"/>
      <c r="D119" s="1"/>
      <c r="E119" s="1"/>
      <c r="F119" s="1"/>
      <c r="G119" s="1"/>
      <c r="H119" s="1"/>
      <c r="I119" s="1"/>
    </row>
    <row r="120" spans="2:9" ht="18" customHeight="1"/>
    <row r="121" spans="2:9" s="25" customFormat="1" ht="17.25" customHeight="1">
      <c r="B121" s="1"/>
      <c r="C121" s="1"/>
      <c r="D121" s="1"/>
      <c r="E121" s="1"/>
      <c r="F121" s="1"/>
      <c r="G121" s="1"/>
      <c r="H121" s="1"/>
      <c r="I121" s="1"/>
    </row>
    <row r="122" spans="2:9" ht="4.5" customHeight="1"/>
  </sheetData>
  <mergeCells count="4">
    <mergeCell ref="B9:D9"/>
    <mergeCell ref="B10:D10"/>
    <mergeCell ref="B11:D11"/>
    <mergeCell ref="B7:H7"/>
  </mergeCells>
  <phoneticPr fontId="9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65"/>
  <sheetViews>
    <sheetView workbookViewId="0">
      <selection activeCell="B51" sqref="B51"/>
    </sheetView>
  </sheetViews>
  <sheetFormatPr defaultColWidth="11.42578125" defaultRowHeight="15"/>
  <cols>
    <col min="2" max="2" width="66.85546875" bestFit="1" customWidth="1"/>
  </cols>
  <sheetData>
    <row r="3" spans="2:4">
      <c r="D3" t="s">
        <v>118</v>
      </c>
    </row>
    <row r="4" spans="2:4">
      <c r="B4" s="100" t="s">
        <v>119</v>
      </c>
      <c r="D4" t="s">
        <v>120</v>
      </c>
    </row>
    <row r="5" spans="2:4">
      <c r="B5" s="101" t="s">
        <v>121</v>
      </c>
      <c r="D5" t="s">
        <v>122</v>
      </c>
    </row>
    <row r="6" spans="2:4">
      <c r="B6" s="101" t="s">
        <v>123</v>
      </c>
      <c r="D6" t="s">
        <v>124</v>
      </c>
    </row>
    <row r="7" spans="2:4">
      <c r="B7" s="101" t="s">
        <v>125</v>
      </c>
      <c r="D7" t="s">
        <v>126</v>
      </c>
    </row>
    <row r="8" spans="2:4">
      <c r="B8" s="101" t="s">
        <v>127</v>
      </c>
      <c r="D8" t="s">
        <v>128</v>
      </c>
    </row>
    <row r="9" spans="2:4">
      <c r="B9" s="101" t="s">
        <v>129</v>
      </c>
      <c r="D9" t="s">
        <v>130</v>
      </c>
    </row>
    <row r="10" spans="2:4">
      <c r="B10" s="101" t="s">
        <v>71</v>
      </c>
      <c r="D10" t="s">
        <v>131</v>
      </c>
    </row>
    <row r="11" spans="2:4">
      <c r="B11" s="101" t="s">
        <v>132</v>
      </c>
      <c r="D11" t="s">
        <v>133</v>
      </c>
    </row>
    <row r="12" spans="2:4">
      <c r="B12" s="101" t="s">
        <v>134</v>
      </c>
      <c r="D12" t="s">
        <v>135</v>
      </c>
    </row>
    <row r="13" spans="2:4">
      <c r="B13" s="101" t="s">
        <v>136</v>
      </c>
      <c r="D13" t="s">
        <v>137</v>
      </c>
    </row>
    <row r="14" spans="2:4">
      <c r="B14" s="101" t="s">
        <v>138</v>
      </c>
      <c r="D14" t="s">
        <v>139</v>
      </c>
    </row>
    <row r="15" spans="2:4">
      <c r="B15" s="101" t="s">
        <v>140</v>
      </c>
      <c r="D15" t="s">
        <v>141</v>
      </c>
    </row>
    <row r="16" spans="2:4">
      <c r="B16" s="101" t="s">
        <v>142</v>
      </c>
    </row>
    <row r="17" spans="2:2">
      <c r="B17" s="101" t="s">
        <v>143</v>
      </c>
    </row>
    <row r="18" spans="2:2">
      <c r="B18" s="101" t="s">
        <v>73</v>
      </c>
    </row>
    <row r="19" spans="2:2">
      <c r="B19" s="101" t="s">
        <v>144</v>
      </c>
    </row>
    <row r="20" spans="2:2">
      <c r="B20" s="101" t="s">
        <v>145</v>
      </c>
    </row>
    <row r="21" spans="2:2">
      <c r="B21" s="101" t="s">
        <v>146</v>
      </c>
    </row>
    <row r="22" spans="2:2">
      <c r="B22" s="101" t="s">
        <v>147</v>
      </c>
    </row>
    <row r="23" spans="2:2">
      <c r="B23" s="101" t="s">
        <v>42</v>
      </c>
    </row>
    <row r="24" spans="2:2">
      <c r="B24" s="101" t="s">
        <v>41</v>
      </c>
    </row>
    <row r="25" spans="2:2">
      <c r="B25" s="101" t="s">
        <v>148</v>
      </c>
    </row>
    <row r="26" spans="2:2">
      <c r="B26" s="101" t="s">
        <v>149</v>
      </c>
    </row>
    <row r="27" spans="2:2">
      <c r="B27" s="101" t="s">
        <v>150</v>
      </c>
    </row>
    <row r="28" spans="2:2">
      <c r="B28" s="101" t="s">
        <v>115</v>
      </c>
    </row>
    <row r="29" spans="2:2">
      <c r="B29" s="101" t="s">
        <v>116</v>
      </c>
    </row>
    <row r="30" spans="2:2">
      <c r="B30" s="101" t="s">
        <v>151</v>
      </c>
    </row>
    <row r="31" spans="2:2">
      <c r="B31" s="101" t="s">
        <v>114</v>
      </c>
    </row>
    <row r="32" spans="2:2">
      <c r="B32" s="101" t="s">
        <v>70</v>
      </c>
    </row>
    <row r="33" spans="2:2">
      <c r="B33" s="101" t="s">
        <v>152</v>
      </c>
    </row>
    <row r="34" spans="2:2">
      <c r="B34" s="101" t="s">
        <v>153</v>
      </c>
    </row>
    <row r="35" spans="2:2">
      <c r="B35" s="101" t="s">
        <v>75</v>
      </c>
    </row>
    <row r="36" spans="2:2">
      <c r="B36" s="101" t="s">
        <v>154</v>
      </c>
    </row>
    <row r="37" spans="2:2">
      <c r="B37" s="101" t="s">
        <v>155</v>
      </c>
    </row>
    <row r="38" spans="2:2">
      <c r="B38" s="101" t="s">
        <v>156</v>
      </c>
    </row>
    <row r="39" spans="2:2">
      <c r="B39" s="101" t="s">
        <v>50</v>
      </c>
    </row>
    <row r="40" spans="2:2">
      <c r="B40" s="101" t="s">
        <v>157</v>
      </c>
    </row>
    <row r="41" spans="2:2">
      <c r="B41" s="101" t="s">
        <v>158</v>
      </c>
    </row>
    <row r="42" spans="2:2">
      <c r="B42" s="101" t="s">
        <v>159</v>
      </c>
    </row>
    <row r="43" spans="2:2">
      <c r="B43" s="101" t="s">
        <v>160</v>
      </c>
    </row>
    <row r="44" spans="2:2">
      <c r="B44" s="101" t="s">
        <v>161</v>
      </c>
    </row>
    <row r="45" spans="2:2">
      <c r="B45" s="101" t="s">
        <v>162</v>
      </c>
    </row>
    <row r="46" spans="2:2">
      <c r="B46" s="101" t="s">
        <v>163</v>
      </c>
    </row>
    <row r="47" spans="2:2">
      <c r="B47" s="101" t="s">
        <v>164</v>
      </c>
    </row>
    <row r="48" spans="2:2">
      <c r="B48" s="101" t="s">
        <v>165</v>
      </c>
    </row>
    <row r="49" spans="2:2">
      <c r="B49" s="101" t="s">
        <v>166</v>
      </c>
    </row>
    <row r="50" spans="2:2">
      <c r="B50" s="101" t="s">
        <v>167</v>
      </c>
    </row>
    <row r="51" spans="2:2">
      <c r="B51" s="101" t="s">
        <v>168</v>
      </c>
    </row>
    <row r="52" spans="2:2">
      <c r="B52" s="101" t="s">
        <v>169</v>
      </c>
    </row>
    <row r="53" spans="2:2">
      <c r="B53" s="101" t="s">
        <v>170</v>
      </c>
    </row>
    <row r="54" spans="2:2">
      <c r="B54" s="101" t="s">
        <v>171</v>
      </c>
    </row>
    <row r="55" spans="2:2">
      <c r="B55" s="101" t="s">
        <v>172</v>
      </c>
    </row>
    <row r="56" spans="2:2">
      <c r="B56" s="101" t="s">
        <v>173</v>
      </c>
    </row>
    <row r="57" spans="2:2">
      <c r="B57" s="101" t="s">
        <v>174</v>
      </c>
    </row>
    <row r="58" spans="2:2">
      <c r="B58" s="101" t="s">
        <v>175</v>
      </c>
    </row>
    <row r="59" spans="2:2">
      <c r="B59" s="101" t="s">
        <v>176</v>
      </c>
    </row>
    <row r="60" spans="2:2">
      <c r="B60" s="101" t="s">
        <v>177</v>
      </c>
    </row>
    <row r="61" spans="2:2">
      <c r="B61" s="101" t="s">
        <v>178</v>
      </c>
    </row>
    <row r="62" spans="2:2">
      <c r="B62" s="101" t="s">
        <v>179</v>
      </c>
    </row>
    <row r="63" spans="2:2">
      <c r="B63" s="101" t="s">
        <v>180</v>
      </c>
    </row>
    <row r="64" spans="2:2">
      <c r="B64" s="101" t="s">
        <v>181</v>
      </c>
    </row>
    <row r="65" spans="2:2">
      <c r="B65" s="101" t="s">
        <v>182</v>
      </c>
    </row>
  </sheetData>
  <phoneticPr fontId="9" type="noConversion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"/>
  <sheetViews>
    <sheetView showGridLines="0" workbookViewId="0">
      <selection activeCell="J18" sqref="J18"/>
    </sheetView>
  </sheetViews>
  <sheetFormatPr defaultColWidth="11.42578125" defaultRowHeight="15"/>
  <cols>
    <col min="1" max="1" width="2.7109375" style="123" customWidth="1"/>
    <col min="2" max="2" width="16.85546875" style="123" customWidth="1"/>
    <col min="3" max="3" width="10.42578125" style="123" customWidth="1"/>
    <col min="4" max="4" width="19.85546875" style="123" bestFit="1" customWidth="1"/>
    <col min="5" max="7" width="13.85546875" style="124" customWidth="1"/>
    <col min="8" max="8" width="15.5703125" style="123" bestFit="1" customWidth="1"/>
    <col min="9" max="10" width="13.85546875" style="123" customWidth="1"/>
    <col min="11" max="12" width="15.5703125" style="123" bestFit="1" customWidth="1"/>
    <col min="13" max="13" width="16.140625" style="123" bestFit="1" customWidth="1"/>
    <col min="14" max="14" width="16.140625" style="123" customWidth="1"/>
    <col min="15" max="17" width="13.85546875" style="123" customWidth="1"/>
    <col min="18" max="18" width="13.5703125" style="123" customWidth="1"/>
    <col min="19" max="16384" width="11.42578125" style="123"/>
  </cols>
  <sheetData>
    <row r="1" spans="1:18" ht="15.75" thickBot="1"/>
    <row r="2" spans="1:18" s="125" customFormat="1" ht="55.5" customHeight="1">
      <c r="A2" s="256"/>
      <c r="B2" s="257"/>
      <c r="C2" s="257"/>
      <c r="D2" s="258"/>
      <c r="E2" s="262" t="s">
        <v>183</v>
      </c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3" t="s">
        <v>184</v>
      </c>
      <c r="Q2" s="264"/>
      <c r="R2" s="265"/>
    </row>
    <row r="3" spans="1:18" s="125" customFormat="1" ht="43.5" customHeight="1" thickBot="1">
      <c r="A3" s="259"/>
      <c r="B3" s="260"/>
      <c r="C3" s="260"/>
      <c r="D3" s="261"/>
      <c r="E3" s="262" t="s">
        <v>185</v>
      </c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6"/>
      <c r="Q3" s="267"/>
      <c r="R3" s="268"/>
    </row>
    <row r="4" spans="1:18" s="125" customFormat="1" ht="25.5" customHeight="1">
      <c r="A4" s="126" t="s">
        <v>186</v>
      </c>
      <c r="B4" s="127"/>
      <c r="C4" s="269">
        <f ca="1">TODAY()</f>
        <v>45966</v>
      </c>
      <c r="D4" s="269"/>
      <c r="M4" s="270"/>
      <c r="N4" s="270"/>
      <c r="O4" s="270"/>
      <c r="P4" s="270"/>
      <c r="Q4" s="270"/>
      <c r="R4" s="270"/>
    </row>
    <row r="5" spans="1:18" ht="6" customHeight="1"/>
    <row r="6" spans="1:18" s="128" customFormat="1" ht="43.5" customHeight="1">
      <c r="B6" s="129" t="s">
        <v>187</v>
      </c>
      <c r="C6" s="129" t="s">
        <v>188</v>
      </c>
      <c r="D6" s="129" t="s">
        <v>118</v>
      </c>
      <c r="E6" s="130" t="s">
        <v>189</v>
      </c>
      <c r="F6" s="130" t="s">
        <v>190</v>
      </c>
      <c r="G6" s="130" t="s">
        <v>191</v>
      </c>
      <c r="H6" s="129" t="s">
        <v>192</v>
      </c>
      <c r="I6" s="129" t="s">
        <v>193</v>
      </c>
      <c r="J6" s="129" t="s">
        <v>194</v>
      </c>
      <c r="K6" s="143" t="s">
        <v>195</v>
      </c>
      <c r="L6" s="129" t="s">
        <v>196</v>
      </c>
      <c r="M6" s="131" t="s">
        <v>197</v>
      </c>
      <c r="N6" s="143" t="s">
        <v>198</v>
      </c>
      <c r="O6" s="129" t="s">
        <v>199</v>
      </c>
      <c r="P6" s="131" t="s">
        <v>200</v>
      </c>
      <c r="Q6" s="143" t="s">
        <v>201</v>
      </c>
      <c r="R6" s="129" t="s">
        <v>202</v>
      </c>
    </row>
    <row r="7" spans="1:18" ht="16.5" customHeight="1">
      <c r="B7" s="254" t="s">
        <v>203</v>
      </c>
      <c r="C7" s="132" t="s">
        <v>204</v>
      </c>
      <c r="D7" s="136" t="s">
        <v>205</v>
      </c>
      <c r="E7" s="133">
        <v>45422</v>
      </c>
      <c r="F7" s="133">
        <v>45439</v>
      </c>
      <c r="G7" s="133">
        <v>45476</v>
      </c>
      <c r="H7" s="106">
        <v>109800000</v>
      </c>
      <c r="I7" s="106">
        <f>+H7*0.18*60%</f>
        <v>11858400</v>
      </c>
      <c r="J7" s="106">
        <f>-H7*1%</f>
        <v>-1098000</v>
      </c>
      <c r="K7" s="144">
        <f t="shared" ref="K7:K13" si="0">+H7+J7</f>
        <v>108702000</v>
      </c>
      <c r="L7" s="106">
        <f t="shared" ref="L7:L13" si="1">H7+I7+J7</f>
        <v>120560400</v>
      </c>
      <c r="M7" s="106">
        <v>120560400</v>
      </c>
      <c r="N7" s="144">
        <f>+M7-I7</f>
        <v>108702000</v>
      </c>
      <c r="O7" s="106">
        <f t="shared" ref="O7:O13" si="2">+L7-M7</f>
        <v>0</v>
      </c>
      <c r="P7" s="134">
        <f>O7</f>
        <v>0</v>
      </c>
      <c r="Q7" s="144">
        <f>P7</f>
        <v>0</v>
      </c>
      <c r="R7" s="135">
        <f t="shared" ref="R7:R13" si="3">+F7+30</f>
        <v>45469</v>
      </c>
    </row>
    <row r="8" spans="1:18" s="44" customFormat="1" ht="16.5" customHeight="1">
      <c r="B8" s="254"/>
      <c r="C8" s="139" t="s">
        <v>206</v>
      </c>
      <c r="D8" s="140" t="s">
        <v>207</v>
      </c>
      <c r="E8" s="141">
        <v>45475</v>
      </c>
      <c r="F8" s="141">
        <v>45477</v>
      </c>
      <c r="G8" s="141">
        <v>45513</v>
      </c>
      <c r="H8" s="134">
        <v>36150000</v>
      </c>
      <c r="I8" s="134">
        <f>+H8*0.18*60%</f>
        <v>3904200</v>
      </c>
      <c r="J8" s="134">
        <f t="shared" ref="J8:J13" si="4">-H8*1%</f>
        <v>-361500</v>
      </c>
      <c r="K8" s="144">
        <f t="shared" si="0"/>
        <v>35788500</v>
      </c>
      <c r="L8" s="134">
        <f t="shared" si="1"/>
        <v>39692700</v>
      </c>
      <c r="M8" s="134">
        <v>39692700</v>
      </c>
      <c r="N8" s="144">
        <f t="shared" ref="N8:N12" si="5">+M8-I8</f>
        <v>35788500</v>
      </c>
      <c r="O8" s="134">
        <f t="shared" si="2"/>
        <v>0</v>
      </c>
      <c r="P8" s="134">
        <f t="shared" ref="P8:P13" si="6">+O8</f>
        <v>0</v>
      </c>
      <c r="Q8" s="144">
        <f t="shared" ref="Q8:Q12" si="7">P8</f>
        <v>0</v>
      </c>
      <c r="R8" s="142">
        <f t="shared" si="3"/>
        <v>45507</v>
      </c>
    </row>
    <row r="9" spans="1:18" s="44" customFormat="1" ht="16.5" customHeight="1">
      <c r="B9" s="254"/>
      <c r="C9" s="139" t="s">
        <v>208</v>
      </c>
      <c r="D9" s="140">
        <v>45413</v>
      </c>
      <c r="E9" s="141">
        <v>45476</v>
      </c>
      <c r="F9" s="141">
        <v>45477</v>
      </c>
      <c r="G9" s="141">
        <v>45513</v>
      </c>
      <c r="H9" s="134">
        <v>18075000</v>
      </c>
      <c r="I9" s="134">
        <f t="shared" ref="I9:I13" si="8">+H9*0.18*60%</f>
        <v>1952100</v>
      </c>
      <c r="J9" s="134">
        <f t="shared" si="4"/>
        <v>-180750</v>
      </c>
      <c r="K9" s="144">
        <f t="shared" si="0"/>
        <v>17894250</v>
      </c>
      <c r="L9" s="134">
        <f t="shared" si="1"/>
        <v>19846350</v>
      </c>
      <c r="M9" s="134">
        <v>19846350</v>
      </c>
      <c r="N9" s="144">
        <f t="shared" si="5"/>
        <v>17894250</v>
      </c>
      <c r="O9" s="134">
        <f t="shared" si="2"/>
        <v>0</v>
      </c>
      <c r="P9" s="134">
        <f t="shared" si="6"/>
        <v>0</v>
      </c>
      <c r="Q9" s="144">
        <f t="shared" si="7"/>
        <v>0</v>
      </c>
      <c r="R9" s="142">
        <f t="shared" si="3"/>
        <v>45507</v>
      </c>
    </row>
    <row r="10" spans="1:18" s="44" customFormat="1" ht="16.5" customHeight="1">
      <c r="B10" s="254"/>
      <c r="C10" s="139" t="s">
        <v>209</v>
      </c>
      <c r="D10" s="140">
        <v>45444</v>
      </c>
      <c r="E10" s="141">
        <v>45481</v>
      </c>
      <c r="F10" s="141">
        <v>45482</v>
      </c>
      <c r="G10" s="141">
        <v>45513</v>
      </c>
      <c r="H10" s="134">
        <v>18225000</v>
      </c>
      <c r="I10" s="134">
        <f t="shared" si="8"/>
        <v>1968300</v>
      </c>
      <c r="J10" s="134">
        <f t="shared" si="4"/>
        <v>-182250</v>
      </c>
      <c r="K10" s="144">
        <f t="shared" si="0"/>
        <v>18042750</v>
      </c>
      <c r="L10" s="134">
        <f t="shared" si="1"/>
        <v>20011050</v>
      </c>
      <c r="M10" s="134">
        <v>20011050</v>
      </c>
      <c r="N10" s="144">
        <f t="shared" si="5"/>
        <v>18042750</v>
      </c>
      <c r="O10" s="134">
        <f t="shared" si="2"/>
        <v>0</v>
      </c>
      <c r="P10" s="134">
        <f t="shared" si="6"/>
        <v>0</v>
      </c>
      <c r="Q10" s="144">
        <f t="shared" si="7"/>
        <v>0</v>
      </c>
      <c r="R10" s="142">
        <f t="shared" si="3"/>
        <v>45512</v>
      </c>
    </row>
    <row r="11" spans="1:18" s="44" customFormat="1" ht="16.5" customHeight="1">
      <c r="B11" s="254"/>
      <c r="C11" s="139" t="s">
        <v>210</v>
      </c>
      <c r="D11" s="140">
        <v>45474</v>
      </c>
      <c r="E11" s="141">
        <v>45499</v>
      </c>
      <c r="F11" s="141">
        <v>45502</v>
      </c>
      <c r="G11" s="141">
        <v>45538</v>
      </c>
      <c r="H11" s="134">
        <v>18075000</v>
      </c>
      <c r="I11" s="134">
        <f t="shared" si="8"/>
        <v>1952100</v>
      </c>
      <c r="J11" s="134">
        <f t="shared" si="4"/>
        <v>-180750</v>
      </c>
      <c r="K11" s="144">
        <f t="shared" si="0"/>
        <v>17894250</v>
      </c>
      <c r="L11" s="134">
        <f t="shared" si="1"/>
        <v>19846350</v>
      </c>
      <c r="M11" s="134">
        <v>19846350</v>
      </c>
      <c r="N11" s="144">
        <f t="shared" si="5"/>
        <v>17894250</v>
      </c>
      <c r="O11" s="134">
        <f t="shared" si="2"/>
        <v>0</v>
      </c>
      <c r="P11" s="134">
        <f t="shared" si="6"/>
        <v>0</v>
      </c>
      <c r="Q11" s="144">
        <f t="shared" si="7"/>
        <v>0</v>
      </c>
      <c r="R11" s="142">
        <f t="shared" si="3"/>
        <v>45532</v>
      </c>
    </row>
    <row r="12" spans="1:18" s="44" customFormat="1" ht="16.5" customHeight="1">
      <c r="B12" s="254"/>
      <c r="C12" s="139" t="s">
        <v>211</v>
      </c>
      <c r="D12" s="140">
        <v>45505</v>
      </c>
      <c r="E12" s="141">
        <v>45534</v>
      </c>
      <c r="F12" s="141">
        <v>45537</v>
      </c>
      <c r="G12" s="141">
        <v>45559</v>
      </c>
      <c r="H12" s="134">
        <v>18225000</v>
      </c>
      <c r="I12" s="134">
        <f t="shared" si="8"/>
        <v>1968300</v>
      </c>
      <c r="J12" s="134">
        <f t="shared" si="4"/>
        <v>-182250</v>
      </c>
      <c r="K12" s="144">
        <f t="shared" si="0"/>
        <v>18042750</v>
      </c>
      <c r="L12" s="134">
        <f t="shared" si="1"/>
        <v>20011050</v>
      </c>
      <c r="M12" s="134">
        <v>20011050</v>
      </c>
      <c r="N12" s="144">
        <f t="shared" si="5"/>
        <v>18042750</v>
      </c>
      <c r="O12" s="134">
        <f t="shared" si="2"/>
        <v>0</v>
      </c>
      <c r="P12" s="134">
        <f t="shared" si="6"/>
        <v>0</v>
      </c>
      <c r="Q12" s="144">
        <f t="shared" si="7"/>
        <v>0</v>
      </c>
      <c r="R12" s="142">
        <f t="shared" si="3"/>
        <v>45567</v>
      </c>
    </row>
    <row r="13" spans="1:18" ht="16.5" customHeight="1">
      <c r="B13" s="254"/>
      <c r="C13" s="132" t="s">
        <v>212</v>
      </c>
      <c r="D13" s="140">
        <v>45536</v>
      </c>
      <c r="E13" s="133">
        <v>45567</v>
      </c>
      <c r="F13" s="133">
        <v>45568</v>
      </c>
      <c r="G13" s="133"/>
      <c r="H13" s="106">
        <v>18075000</v>
      </c>
      <c r="I13" s="106">
        <f t="shared" si="8"/>
        <v>1952100</v>
      </c>
      <c r="J13" s="106">
        <f t="shared" si="4"/>
        <v>-180750</v>
      </c>
      <c r="K13" s="144">
        <f t="shared" si="0"/>
        <v>17894250</v>
      </c>
      <c r="L13" s="106">
        <f t="shared" si="1"/>
        <v>19846350</v>
      </c>
      <c r="M13" s="106"/>
      <c r="N13" s="144"/>
      <c r="O13" s="134">
        <f t="shared" si="2"/>
        <v>19846350</v>
      </c>
      <c r="P13" s="134">
        <f t="shared" si="6"/>
        <v>19846350</v>
      </c>
      <c r="Q13" s="144">
        <f>P13-I13</f>
        <v>17894250</v>
      </c>
      <c r="R13" s="142">
        <f t="shared" si="3"/>
        <v>45598</v>
      </c>
    </row>
    <row r="14" spans="1:18" ht="16.5" customHeight="1">
      <c r="B14" s="254"/>
      <c r="C14" s="132"/>
      <c r="D14" s="140"/>
      <c r="E14" s="133"/>
      <c r="F14" s="133"/>
      <c r="G14" s="133"/>
      <c r="H14" s="106"/>
      <c r="I14" s="106"/>
      <c r="J14" s="106"/>
      <c r="K14" s="144"/>
      <c r="L14" s="106"/>
      <c r="M14" s="106"/>
      <c r="N14" s="144"/>
      <c r="O14" s="134"/>
      <c r="P14" s="134"/>
      <c r="Q14" s="144"/>
      <c r="R14" s="142"/>
    </row>
    <row r="15" spans="1:18" ht="16.5" customHeight="1">
      <c r="B15" s="254"/>
      <c r="C15" s="132"/>
      <c r="D15" s="140"/>
      <c r="E15" s="133"/>
      <c r="F15" s="133"/>
      <c r="G15" s="133"/>
      <c r="H15" s="106"/>
      <c r="I15" s="106"/>
      <c r="J15" s="106"/>
      <c r="K15" s="144"/>
      <c r="L15" s="106"/>
      <c r="M15" s="106"/>
      <c r="N15" s="144"/>
      <c r="O15" s="134"/>
      <c r="P15" s="134"/>
      <c r="Q15" s="144"/>
      <c r="R15" s="142"/>
    </row>
    <row r="16" spans="1:18" ht="16.5" customHeight="1">
      <c r="B16" s="254"/>
      <c r="C16" s="132"/>
      <c r="D16" s="140"/>
      <c r="E16" s="133"/>
      <c r="F16" s="133"/>
      <c r="G16" s="133"/>
      <c r="H16" s="106"/>
      <c r="I16" s="106"/>
      <c r="J16" s="106"/>
      <c r="K16" s="144"/>
      <c r="L16" s="106"/>
      <c r="M16" s="106"/>
      <c r="N16" s="144"/>
      <c r="O16" s="134"/>
      <c r="P16" s="134"/>
      <c r="Q16" s="144"/>
      <c r="R16" s="142"/>
    </row>
    <row r="17" spans="2:18" ht="16.5" customHeight="1">
      <c r="B17" s="254"/>
      <c r="C17" s="132"/>
      <c r="D17" s="140"/>
      <c r="E17" s="133"/>
      <c r="F17" s="133"/>
      <c r="G17" s="133"/>
      <c r="H17" s="106"/>
      <c r="I17" s="106"/>
      <c r="J17" s="106"/>
      <c r="K17" s="144"/>
      <c r="L17" s="106"/>
      <c r="M17" s="106"/>
      <c r="N17" s="144"/>
      <c r="O17" s="134"/>
      <c r="P17" s="134"/>
      <c r="Q17" s="144"/>
      <c r="R17" s="142"/>
    </row>
    <row r="18" spans="2:18" ht="16.5" customHeight="1">
      <c r="B18" s="254"/>
      <c r="C18" s="132"/>
      <c r="D18" s="140"/>
      <c r="E18" s="133"/>
      <c r="F18" s="133"/>
      <c r="G18" s="133"/>
      <c r="H18" s="106"/>
      <c r="I18" s="106"/>
      <c r="J18" s="106"/>
      <c r="K18" s="144"/>
      <c r="L18" s="106"/>
      <c r="M18" s="106"/>
      <c r="N18" s="144"/>
      <c r="O18" s="134"/>
      <c r="P18" s="134"/>
      <c r="Q18" s="144"/>
      <c r="R18" s="142"/>
    </row>
    <row r="19" spans="2:18" ht="16.5" customHeight="1">
      <c r="B19" s="254"/>
      <c r="C19" s="132"/>
      <c r="D19" s="140"/>
      <c r="E19" s="133"/>
      <c r="F19" s="133"/>
      <c r="G19" s="133"/>
      <c r="H19" s="106"/>
      <c r="I19" s="106"/>
      <c r="J19" s="106"/>
      <c r="K19" s="144"/>
      <c r="L19" s="106"/>
      <c r="M19" s="106"/>
      <c r="N19" s="144"/>
      <c r="O19" s="134"/>
      <c r="P19" s="134"/>
      <c r="Q19" s="144"/>
      <c r="R19" s="142"/>
    </row>
    <row r="20" spans="2:18" ht="16.5" customHeight="1">
      <c r="B20" s="254"/>
      <c r="C20" s="132"/>
      <c r="D20" s="140"/>
      <c r="E20" s="133"/>
      <c r="F20" s="133"/>
      <c r="G20" s="133"/>
      <c r="H20" s="106"/>
      <c r="I20" s="106"/>
      <c r="J20" s="106"/>
      <c r="K20" s="144"/>
      <c r="L20" s="106"/>
      <c r="M20" s="106"/>
      <c r="N20" s="144"/>
      <c r="O20" s="134"/>
      <c r="P20" s="134"/>
      <c r="Q20" s="144"/>
      <c r="R20" s="142"/>
    </row>
    <row r="21" spans="2:18" ht="16.5" customHeight="1">
      <c r="B21" s="254"/>
      <c r="C21" s="132"/>
      <c r="D21" s="140"/>
      <c r="E21" s="133"/>
      <c r="F21" s="133"/>
      <c r="G21" s="133"/>
      <c r="H21" s="106"/>
      <c r="I21" s="106"/>
      <c r="J21" s="106"/>
      <c r="K21" s="144"/>
      <c r="L21" s="106"/>
      <c r="M21" s="106"/>
      <c r="N21" s="144"/>
      <c r="O21" s="134"/>
      <c r="P21" s="134"/>
      <c r="Q21" s="144"/>
      <c r="R21" s="142"/>
    </row>
    <row r="22" spans="2:18" ht="16.5" customHeight="1">
      <c r="B22" s="254"/>
      <c r="C22" s="132"/>
      <c r="D22" s="140"/>
      <c r="E22" s="133"/>
      <c r="F22" s="133"/>
      <c r="G22" s="133"/>
      <c r="H22" s="106"/>
      <c r="I22" s="106"/>
      <c r="J22" s="106"/>
      <c r="K22" s="144"/>
      <c r="L22" s="106"/>
      <c r="M22" s="106"/>
      <c r="N22" s="144"/>
      <c r="O22" s="134"/>
      <c r="P22" s="134"/>
      <c r="Q22" s="144"/>
      <c r="R22" s="142"/>
    </row>
    <row r="23" spans="2:18" ht="16.5" customHeight="1">
      <c r="B23" s="254"/>
      <c r="C23" s="132"/>
      <c r="D23" s="136"/>
      <c r="E23" s="133"/>
      <c r="F23" s="133"/>
      <c r="G23" s="133"/>
      <c r="H23" s="106"/>
      <c r="I23" s="106"/>
      <c r="J23" s="106"/>
      <c r="K23" s="144"/>
      <c r="L23" s="106"/>
      <c r="M23" s="106"/>
      <c r="N23" s="144"/>
      <c r="O23" s="106"/>
      <c r="P23" s="134">
        <f>+O23</f>
        <v>0</v>
      </c>
      <c r="Q23" s="144"/>
      <c r="R23" s="135"/>
    </row>
    <row r="24" spans="2:18" ht="16.5" customHeight="1">
      <c r="B24" s="254"/>
      <c r="C24" s="255" t="s">
        <v>213</v>
      </c>
      <c r="D24" s="255"/>
      <c r="E24" s="255"/>
      <c r="F24" s="255"/>
      <c r="G24" s="255"/>
      <c r="H24" s="137">
        <f t="shared" ref="H24:Q24" si="9">SUM(H7:H23)</f>
        <v>236625000</v>
      </c>
      <c r="I24" s="137">
        <f t="shared" si="9"/>
        <v>25555500</v>
      </c>
      <c r="J24" s="137">
        <f t="shared" si="9"/>
        <v>-2366250</v>
      </c>
      <c r="K24" s="145">
        <f t="shared" si="9"/>
        <v>234258750</v>
      </c>
      <c r="L24" s="137">
        <f t="shared" si="9"/>
        <v>259814250</v>
      </c>
      <c r="M24" s="137">
        <f t="shared" si="9"/>
        <v>239967900</v>
      </c>
      <c r="N24" s="145">
        <f t="shared" si="9"/>
        <v>216364500</v>
      </c>
      <c r="O24" s="137">
        <f t="shared" si="9"/>
        <v>19846350</v>
      </c>
      <c r="P24" s="137">
        <f>SUM(P7:P23)</f>
        <v>19846350</v>
      </c>
      <c r="Q24" s="145">
        <f t="shared" si="9"/>
        <v>17894250</v>
      </c>
      <c r="R24" s="138"/>
    </row>
    <row r="25" spans="2:18" ht="16.5" customHeight="1">
      <c r="B25" s="254" t="s">
        <v>214</v>
      </c>
      <c r="C25" s="132" t="s">
        <v>215</v>
      </c>
      <c r="D25" s="140" t="s">
        <v>205</v>
      </c>
      <c r="E25" s="133">
        <v>45574</v>
      </c>
      <c r="F25" s="133">
        <v>45574</v>
      </c>
      <c r="G25" s="133"/>
      <c r="H25" s="106">
        <v>66600000</v>
      </c>
      <c r="I25" s="134">
        <f t="shared" ref="I25:I26" si="10">+H25*0.18*60%</f>
        <v>7192800</v>
      </c>
      <c r="J25" s="134">
        <f t="shared" ref="J25:J26" si="11">-H25*1%</f>
        <v>-666000</v>
      </c>
      <c r="K25" s="144">
        <f t="shared" ref="K25:K26" si="12">+H25+J25</f>
        <v>65934000</v>
      </c>
      <c r="L25" s="134">
        <f t="shared" ref="L25:L26" si="13">H25+I25+J25</f>
        <v>73126800</v>
      </c>
      <c r="M25" s="106"/>
      <c r="N25" s="144"/>
      <c r="O25" s="134">
        <f t="shared" ref="O25:O26" si="14">+L25-M25</f>
        <v>73126800</v>
      </c>
      <c r="P25" s="134">
        <f t="shared" ref="P25:P26" si="15">+O25</f>
        <v>73126800</v>
      </c>
      <c r="Q25" s="144">
        <f>P25-I25</f>
        <v>65934000</v>
      </c>
      <c r="R25" s="142">
        <f t="shared" ref="R25:R26" si="16">+F25+30</f>
        <v>45604</v>
      </c>
    </row>
    <row r="26" spans="2:18" ht="16.5" customHeight="1">
      <c r="B26" s="254"/>
      <c r="C26" s="132" t="s">
        <v>216</v>
      </c>
      <c r="D26" s="140" t="s">
        <v>217</v>
      </c>
      <c r="E26" s="133">
        <v>45574</v>
      </c>
      <c r="F26" s="133">
        <v>45574</v>
      </c>
      <c r="G26" s="133"/>
      <c r="H26" s="106">
        <v>76615500</v>
      </c>
      <c r="I26" s="134">
        <f t="shared" si="10"/>
        <v>8274474</v>
      </c>
      <c r="J26" s="134">
        <f t="shared" si="11"/>
        <v>-766155</v>
      </c>
      <c r="K26" s="144">
        <f t="shared" si="12"/>
        <v>75849345</v>
      </c>
      <c r="L26" s="134">
        <f t="shared" si="13"/>
        <v>84123819</v>
      </c>
      <c r="M26" s="106"/>
      <c r="N26" s="144"/>
      <c r="O26" s="134">
        <f t="shared" si="14"/>
        <v>84123819</v>
      </c>
      <c r="P26" s="134">
        <f t="shared" si="15"/>
        <v>84123819</v>
      </c>
      <c r="Q26" s="144">
        <f>P26-I26</f>
        <v>75849345</v>
      </c>
      <c r="R26" s="142">
        <f t="shared" si="16"/>
        <v>45604</v>
      </c>
    </row>
    <row r="27" spans="2:18" ht="16.5" customHeight="1">
      <c r="B27" s="254"/>
      <c r="C27" s="132"/>
      <c r="D27" s="140"/>
      <c r="E27" s="133"/>
      <c r="F27" s="133"/>
      <c r="G27" s="133"/>
      <c r="H27" s="106"/>
      <c r="I27" s="106"/>
      <c r="J27" s="106"/>
      <c r="K27" s="144"/>
      <c r="L27" s="106"/>
      <c r="M27" s="106"/>
      <c r="N27" s="144"/>
      <c r="O27" s="134"/>
      <c r="P27" s="134"/>
      <c r="Q27" s="144"/>
      <c r="R27" s="142"/>
    </row>
    <row r="28" spans="2:18" ht="16.5" customHeight="1">
      <c r="B28" s="254"/>
      <c r="C28" s="132"/>
      <c r="D28" s="140"/>
      <c r="E28" s="133"/>
      <c r="F28" s="133"/>
      <c r="G28" s="133"/>
      <c r="H28" s="106"/>
      <c r="I28" s="106"/>
      <c r="J28" s="106"/>
      <c r="K28" s="144"/>
      <c r="L28" s="106"/>
      <c r="M28" s="106"/>
      <c r="N28" s="144"/>
      <c r="O28" s="134"/>
      <c r="P28" s="134"/>
      <c r="Q28" s="144"/>
      <c r="R28" s="142"/>
    </row>
    <row r="29" spans="2:18" ht="16.5" customHeight="1">
      <c r="B29" s="254"/>
      <c r="C29" s="132"/>
      <c r="D29" s="140"/>
      <c r="E29" s="133"/>
      <c r="F29" s="133"/>
      <c r="G29" s="133"/>
      <c r="H29" s="106"/>
      <c r="I29" s="106"/>
      <c r="J29" s="106"/>
      <c r="K29" s="144"/>
      <c r="L29" s="106"/>
      <c r="M29" s="106"/>
      <c r="N29" s="144"/>
      <c r="O29" s="134"/>
      <c r="P29" s="134"/>
      <c r="Q29" s="144"/>
      <c r="R29" s="142"/>
    </row>
    <row r="30" spans="2:18" ht="16.5" customHeight="1">
      <c r="B30" s="254"/>
      <c r="C30" s="132"/>
      <c r="D30" s="140"/>
      <c r="E30" s="133"/>
      <c r="F30" s="133"/>
      <c r="G30" s="133"/>
      <c r="H30" s="106"/>
      <c r="I30" s="106"/>
      <c r="J30" s="106"/>
      <c r="K30" s="144"/>
      <c r="L30" s="106"/>
      <c r="M30" s="106"/>
      <c r="N30" s="144"/>
      <c r="O30" s="134"/>
      <c r="P30" s="134"/>
      <c r="Q30" s="144"/>
      <c r="R30" s="142"/>
    </row>
    <row r="31" spans="2:18" ht="16.5" customHeight="1">
      <c r="B31" s="254"/>
      <c r="C31" s="132"/>
      <c r="D31" s="140"/>
      <c r="E31" s="133"/>
      <c r="F31" s="133"/>
      <c r="G31" s="133"/>
      <c r="H31" s="106"/>
      <c r="I31" s="106"/>
      <c r="J31" s="106"/>
      <c r="K31" s="144"/>
      <c r="L31" s="106"/>
      <c r="M31" s="106"/>
      <c r="N31" s="144"/>
      <c r="O31" s="134"/>
      <c r="P31" s="134"/>
      <c r="Q31" s="144"/>
      <c r="R31" s="142"/>
    </row>
    <row r="32" spans="2:18" ht="16.5" customHeight="1">
      <c r="B32" s="254"/>
      <c r="C32" s="132"/>
      <c r="D32" s="140"/>
      <c r="E32" s="133"/>
      <c r="F32" s="133"/>
      <c r="G32" s="133"/>
      <c r="H32" s="106"/>
      <c r="I32" s="106"/>
      <c r="J32" s="106"/>
      <c r="K32" s="144"/>
      <c r="L32" s="106"/>
      <c r="M32" s="106"/>
      <c r="N32" s="144"/>
      <c r="O32" s="134"/>
      <c r="P32" s="134"/>
      <c r="Q32" s="144"/>
      <c r="R32" s="142"/>
    </row>
    <row r="33" spans="2:18" ht="16.5" customHeight="1">
      <c r="B33" s="254"/>
      <c r="C33" s="132"/>
      <c r="D33" s="140"/>
      <c r="E33" s="133"/>
      <c r="F33" s="133"/>
      <c r="G33" s="133"/>
      <c r="H33" s="106"/>
      <c r="I33" s="106"/>
      <c r="J33" s="106"/>
      <c r="K33" s="144"/>
      <c r="L33" s="106"/>
      <c r="M33" s="106"/>
      <c r="N33" s="144"/>
      <c r="O33" s="134"/>
      <c r="P33" s="134"/>
      <c r="Q33" s="144"/>
      <c r="R33" s="142"/>
    </row>
    <row r="34" spans="2:18" ht="16.5" customHeight="1">
      <c r="B34" s="254"/>
      <c r="C34" s="132"/>
      <c r="D34" s="140"/>
      <c r="E34" s="133"/>
      <c r="F34" s="133"/>
      <c r="G34" s="133"/>
      <c r="H34" s="106"/>
      <c r="I34" s="106"/>
      <c r="J34" s="106"/>
      <c r="K34" s="144"/>
      <c r="L34" s="106"/>
      <c r="M34" s="106"/>
      <c r="N34" s="144"/>
      <c r="O34" s="134"/>
      <c r="P34" s="134"/>
      <c r="Q34" s="144"/>
      <c r="R34" s="142"/>
    </row>
    <row r="35" spans="2:18" ht="16.5" customHeight="1">
      <c r="B35" s="254"/>
      <c r="C35" s="132"/>
      <c r="D35" s="140"/>
      <c r="E35" s="133"/>
      <c r="F35" s="133"/>
      <c r="G35" s="133"/>
      <c r="H35" s="106"/>
      <c r="I35" s="106"/>
      <c r="J35" s="106"/>
      <c r="K35" s="144"/>
      <c r="L35" s="106"/>
      <c r="M35" s="106"/>
      <c r="N35" s="144"/>
      <c r="O35" s="134"/>
      <c r="P35" s="134"/>
      <c r="Q35" s="144"/>
      <c r="R35" s="142"/>
    </row>
    <row r="36" spans="2:18" ht="16.5" customHeight="1">
      <c r="B36" s="254"/>
      <c r="C36" s="132"/>
      <c r="D36" s="140"/>
      <c r="E36" s="133"/>
      <c r="F36" s="133"/>
      <c r="G36" s="133"/>
      <c r="H36" s="106"/>
      <c r="I36" s="106"/>
      <c r="J36" s="106"/>
      <c r="K36" s="144"/>
      <c r="L36" s="106"/>
      <c r="M36" s="106"/>
      <c r="N36" s="144"/>
      <c r="O36" s="134"/>
      <c r="P36" s="134"/>
      <c r="Q36" s="144"/>
      <c r="R36" s="142"/>
    </row>
    <row r="37" spans="2:18" ht="16.5" customHeight="1">
      <c r="B37" s="254"/>
      <c r="C37" s="132"/>
      <c r="D37" s="140"/>
      <c r="E37" s="133"/>
      <c r="F37" s="133"/>
      <c r="G37" s="133"/>
      <c r="H37" s="106"/>
      <c r="I37" s="106"/>
      <c r="J37" s="106"/>
      <c r="K37" s="144"/>
      <c r="L37" s="106"/>
      <c r="M37" s="106"/>
      <c r="N37" s="144"/>
      <c r="O37" s="134"/>
      <c r="P37" s="134"/>
      <c r="Q37" s="144"/>
      <c r="R37" s="142"/>
    </row>
    <row r="38" spans="2:18" ht="16.5" customHeight="1">
      <c r="B38" s="254"/>
      <c r="C38" s="255" t="s">
        <v>218</v>
      </c>
      <c r="D38" s="255"/>
      <c r="E38" s="255"/>
      <c r="F38" s="255"/>
      <c r="G38" s="255"/>
      <c r="H38" s="137">
        <f t="shared" ref="H38:R38" si="17">SUM(H25:H37)</f>
        <v>143215500</v>
      </c>
      <c r="I38" s="137">
        <f t="shared" si="17"/>
        <v>15467274</v>
      </c>
      <c r="J38" s="137">
        <f t="shared" si="17"/>
        <v>-1432155</v>
      </c>
      <c r="K38" s="145">
        <f t="shared" si="17"/>
        <v>141783345</v>
      </c>
      <c r="L38" s="137">
        <f t="shared" si="17"/>
        <v>157250619</v>
      </c>
      <c r="M38" s="137">
        <f t="shared" si="17"/>
        <v>0</v>
      </c>
      <c r="N38" s="145">
        <f t="shared" si="17"/>
        <v>0</v>
      </c>
      <c r="O38" s="137">
        <f t="shared" si="17"/>
        <v>157250619</v>
      </c>
      <c r="P38" s="137">
        <f t="shared" si="17"/>
        <v>157250619</v>
      </c>
      <c r="Q38" s="145">
        <f t="shared" si="17"/>
        <v>141783345</v>
      </c>
      <c r="R38" s="137">
        <f t="shared" si="17"/>
        <v>91208</v>
      </c>
    </row>
  </sheetData>
  <mergeCells count="10">
    <mergeCell ref="B25:B38"/>
    <mergeCell ref="C38:G38"/>
    <mergeCell ref="A2:D3"/>
    <mergeCell ref="E2:O2"/>
    <mergeCell ref="P2:R3"/>
    <mergeCell ref="E3:O3"/>
    <mergeCell ref="C4:D4"/>
    <mergeCell ref="M4:R4"/>
    <mergeCell ref="B7:B24"/>
    <mergeCell ref="C24:G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I127"/>
  <sheetViews>
    <sheetView showGridLines="0" tabSelected="1" zoomScale="70" zoomScaleNormal="70" zoomScaleSheetLayoutView="80" workbookViewId="0">
      <pane ySplit="9" topLeftCell="A68" activePane="bottomLeft" state="frozen"/>
      <selection pane="bottomLeft" activeCell="BB59" sqref="BB59"/>
    </sheetView>
  </sheetViews>
  <sheetFormatPr defaultColWidth="11.42578125" defaultRowHeight="16.5"/>
  <cols>
    <col min="1" max="1" width="2.85546875" style="46" customWidth="1"/>
    <col min="2" max="2" width="14.42578125" style="46" customWidth="1"/>
    <col min="3" max="3" width="74.7109375" style="49" customWidth="1"/>
    <col min="4" max="4" width="7.42578125" style="46" customWidth="1"/>
    <col min="5" max="5" width="5.5703125" style="46" customWidth="1"/>
    <col min="6" max="6" width="23" style="46" customWidth="1"/>
    <col min="7" max="7" width="23.28515625" style="46" customWidth="1"/>
    <col min="8" max="9" width="25.5703125" style="46" customWidth="1"/>
    <col min="10" max="10" width="22.5703125" style="48" customWidth="1"/>
    <col min="11" max="11" width="13.42578125" style="47" customWidth="1"/>
    <col min="12" max="12" width="22" style="47" customWidth="1"/>
    <col min="13" max="13" width="12" style="47" customWidth="1"/>
    <col min="14" max="61" width="20.28515625" style="48" customWidth="1"/>
    <col min="62" max="16384" width="11.42578125" style="46"/>
  </cols>
  <sheetData>
    <row r="1" spans="2:61" s="125" customFormat="1" ht="29.25" customHeight="1">
      <c r="B1" s="257"/>
      <c r="C1" s="257"/>
      <c r="D1" s="258"/>
      <c r="E1" s="262" t="s">
        <v>183</v>
      </c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3" t="s">
        <v>219</v>
      </c>
      <c r="S1" s="265"/>
    </row>
    <row r="2" spans="2:61" s="125" customFormat="1" ht="25.5" customHeight="1" thickBot="1">
      <c r="B2" s="260"/>
      <c r="C2" s="260"/>
      <c r="D2" s="261"/>
      <c r="E2" s="262" t="s">
        <v>220</v>
      </c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6"/>
      <c r="S2" s="268"/>
    </row>
    <row r="3" spans="2:61" s="125" customFormat="1" ht="11.25" customHeight="1" thickBot="1">
      <c r="B3" s="189"/>
      <c r="C3" s="186"/>
      <c r="D3" s="186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8"/>
      <c r="S3" s="188"/>
    </row>
    <row r="4" spans="2:61" s="125" customFormat="1" ht="9.75" customHeight="1" thickBot="1">
      <c r="B4" s="282" t="s">
        <v>221</v>
      </c>
      <c r="C4" s="279">
        <f ca="1">TODAY()</f>
        <v>45966</v>
      </c>
      <c r="D4" s="280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8"/>
      <c r="S4" s="188"/>
    </row>
    <row r="5" spans="2:61" s="125" customFormat="1" ht="21" customHeight="1" thickBot="1">
      <c r="B5" s="283"/>
      <c r="C5" s="281"/>
      <c r="D5" s="281"/>
      <c r="E5" s="190"/>
      <c r="F5" s="191"/>
      <c r="G5" s="191"/>
      <c r="H5" s="192"/>
      <c r="I5" s="192"/>
      <c r="J5" s="193"/>
      <c r="K5" s="191"/>
      <c r="L5" s="194"/>
      <c r="N5" s="213" t="s">
        <v>222</v>
      </c>
      <c r="O5" s="214">
        <v>45901</v>
      </c>
      <c r="P5" s="270"/>
      <c r="Q5" s="270"/>
      <c r="R5" s="270"/>
      <c r="S5" s="270"/>
    </row>
    <row r="6" spans="2:61" s="44" customFormat="1" ht="5.25" customHeight="1" thickBot="1">
      <c r="C6" s="45"/>
      <c r="D6" s="45"/>
      <c r="E6" s="45"/>
      <c r="F6" s="45"/>
      <c r="G6" s="45"/>
      <c r="H6" s="45"/>
      <c r="I6" s="45"/>
    </row>
    <row r="7" spans="2:61" s="50" customFormat="1">
      <c r="B7" s="284" t="s">
        <v>8</v>
      </c>
      <c r="C7" s="284" t="s">
        <v>9</v>
      </c>
      <c r="D7" s="284" t="s">
        <v>11</v>
      </c>
      <c r="E7" s="287" t="s">
        <v>12</v>
      </c>
      <c r="F7" s="290" t="s">
        <v>223</v>
      </c>
      <c r="G7" s="291"/>
      <c r="H7" s="291"/>
      <c r="I7" s="292"/>
      <c r="J7" s="296" t="s">
        <v>224</v>
      </c>
      <c r="K7" s="291"/>
      <c r="L7" s="307" t="s">
        <v>225</v>
      </c>
      <c r="M7" s="292"/>
      <c r="N7" s="272">
        <v>45352</v>
      </c>
      <c r="O7" s="272"/>
      <c r="P7" s="271">
        <v>45383</v>
      </c>
      <c r="Q7" s="272"/>
      <c r="R7" s="271">
        <v>45413</v>
      </c>
      <c r="S7" s="272"/>
      <c r="T7" s="271">
        <v>45444</v>
      </c>
      <c r="U7" s="272"/>
      <c r="V7" s="271">
        <v>45474</v>
      </c>
      <c r="W7" s="272"/>
      <c r="X7" s="271">
        <v>45505</v>
      </c>
      <c r="Y7" s="272"/>
      <c r="Z7" s="271">
        <v>45536</v>
      </c>
      <c r="AA7" s="272"/>
      <c r="AB7" s="271">
        <v>45566</v>
      </c>
      <c r="AC7" s="272"/>
      <c r="AD7" s="271">
        <v>45597</v>
      </c>
      <c r="AE7" s="272"/>
      <c r="AF7" s="271">
        <v>45627</v>
      </c>
      <c r="AG7" s="272"/>
      <c r="AH7" s="271">
        <v>45658</v>
      </c>
      <c r="AI7" s="272"/>
      <c r="AJ7" s="271">
        <v>45689</v>
      </c>
      <c r="AK7" s="272"/>
      <c r="AL7" s="271">
        <v>45717</v>
      </c>
      <c r="AM7" s="272"/>
      <c r="AN7" s="271">
        <v>45748</v>
      </c>
      <c r="AO7" s="272"/>
      <c r="AP7" s="271">
        <v>45778</v>
      </c>
      <c r="AQ7" s="272"/>
      <c r="AR7" s="271">
        <v>45809</v>
      </c>
      <c r="AS7" s="272"/>
      <c r="AT7" s="271">
        <v>45839</v>
      </c>
      <c r="AU7" s="272"/>
      <c r="AV7" s="271">
        <v>45870</v>
      </c>
      <c r="AW7" s="272"/>
      <c r="AX7" s="272">
        <v>45901</v>
      </c>
      <c r="AY7" s="272"/>
      <c r="AZ7" s="271">
        <v>45931</v>
      </c>
      <c r="BA7" s="272"/>
      <c r="BB7" s="271">
        <v>45962</v>
      </c>
      <c r="BC7" s="272"/>
      <c r="BD7" s="271">
        <v>45992</v>
      </c>
      <c r="BE7" s="272"/>
      <c r="BF7" s="271">
        <v>46023</v>
      </c>
      <c r="BG7" s="272"/>
      <c r="BH7" s="273">
        <v>46054</v>
      </c>
      <c r="BI7" s="273"/>
    </row>
    <row r="8" spans="2:61" s="50" customFormat="1" ht="16.5" customHeight="1">
      <c r="B8" s="285"/>
      <c r="C8" s="285"/>
      <c r="D8" s="285"/>
      <c r="E8" s="288"/>
      <c r="F8" s="293"/>
      <c r="G8" s="294"/>
      <c r="H8" s="294"/>
      <c r="I8" s="295"/>
      <c r="J8" s="297"/>
      <c r="K8" s="298"/>
      <c r="L8" s="308"/>
      <c r="M8" s="309"/>
      <c r="N8" s="275" t="s">
        <v>226</v>
      </c>
      <c r="O8" s="277" t="s">
        <v>227</v>
      </c>
      <c r="P8" s="277" t="s">
        <v>226</v>
      </c>
      <c r="Q8" s="277" t="s">
        <v>227</v>
      </c>
      <c r="R8" s="277" t="s">
        <v>226</v>
      </c>
      <c r="S8" s="277" t="s">
        <v>227</v>
      </c>
      <c r="T8" s="277" t="s">
        <v>226</v>
      </c>
      <c r="U8" s="277" t="s">
        <v>227</v>
      </c>
      <c r="V8" s="277" t="s">
        <v>226</v>
      </c>
      <c r="W8" s="277" t="s">
        <v>227</v>
      </c>
      <c r="X8" s="277" t="s">
        <v>226</v>
      </c>
      <c r="Y8" s="277" t="s">
        <v>227</v>
      </c>
      <c r="Z8" s="277" t="s">
        <v>226</v>
      </c>
      <c r="AA8" s="277" t="s">
        <v>227</v>
      </c>
      <c r="AB8" s="277" t="s">
        <v>226</v>
      </c>
      <c r="AC8" s="277" t="s">
        <v>227</v>
      </c>
      <c r="AD8" s="277" t="s">
        <v>226</v>
      </c>
      <c r="AE8" s="277" t="s">
        <v>227</v>
      </c>
      <c r="AF8" s="277" t="s">
        <v>226</v>
      </c>
      <c r="AG8" s="277" t="s">
        <v>227</v>
      </c>
      <c r="AH8" s="277" t="s">
        <v>226</v>
      </c>
      <c r="AI8" s="277" t="s">
        <v>227</v>
      </c>
      <c r="AJ8" s="277" t="s">
        <v>226</v>
      </c>
      <c r="AK8" s="277" t="s">
        <v>227</v>
      </c>
      <c r="AL8" s="277" t="s">
        <v>226</v>
      </c>
      <c r="AM8" s="277" t="s">
        <v>227</v>
      </c>
      <c r="AN8" s="277" t="s">
        <v>226</v>
      </c>
      <c r="AO8" s="277" t="s">
        <v>227</v>
      </c>
      <c r="AP8" s="277" t="s">
        <v>226</v>
      </c>
      <c r="AQ8" s="277" t="s">
        <v>227</v>
      </c>
      <c r="AR8" s="277" t="s">
        <v>226</v>
      </c>
      <c r="AS8" s="277" t="s">
        <v>227</v>
      </c>
      <c r="AT8" s="277" t="s">
        <v>226</v>
      </c>
      <c r="AU8" s="277" t="s">
        <v>227</v>
      </c>
      <c r="AV8" s="277" t="s">
        <v>226</v>
      </c>
      <c r="AW8" s="277" t="s">
        <v>227</v>
      </c>
      <c r="AX8" s="277" t="s">
        <v>226</v>
      </c>
      <c r="AY8" s="277" t="s">
        <v>227</v>
      </c>
      <c r="AZ8" s="277" t="s">
        <v>226</v>
      </c>
      <c r="BA8" s="277" t="s">
        <v>227</v>
      </c>
      <c r="BB8" s="277" t="s">
        <v>226</v>
      </c>
      <c r="BC8" s="277" t="s">
        <v>227</v>
      </c>
      <c r="BD8" s="277" t="s">
        <v>226</v>
      </c>
      <c r="BE8" s="277" t="s">
        <v>227</v>
      </c>
      <c r="BF8" s="277" t="s">
        <v>226</v>
      </c>
      <c r="BG8" s="277" t="s">
        <v>227</v>
      </c>
      <c r="BH8" s="277" t="s">
        <v>226</v>
      </c>
      <c r="BI8" s="277" t="s">
        <v>227</v>
      </c>
    </row>
    <row r="9" spans="2:61" s="50" customFormat="1" ht="63.75" customHeight="1" thickBot="1">
      <c r="B9" s="286"/>
      <c r="C9" s="286"/>
      <c r="D9" s="286"/>
      <c r="E9" s="289"/>
      <c r="F9" s="181" t="s">
        <v>228</v>
      </c>
      <c r="G9" s="170" t="s">
        <v>229</v>
      </c>
      <c r="H9" s="182" t="s">
        <v>230</v>
      </c>
      <c r="I9" s="182" t="s">
        <v>231</v>
      </c>
      <c r="J9" s="299"/>
      <c r="K9" s="300"/>
      <c r="L9" s="310"/>
      <c r="M9" s="311"/>
      <c r="N9" s="276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</row>
    <row r="10" spans="2:61" s="55" customFormat="1" ht="18">
      <c r="B10" s="52">
        <v>100</v>
      </c>
      <c r="C10" s="53" t="s">
        <v>38</v>
      </c>
      <c r="D10" s="52"/>
      <c r="E10" s="171"/>
      <c r="F10" s="247">
        <f ca="1">SUMIF($N$8:$BI$9,$AT$8,N10:BI10)</f>
        <v>0</v>
      </c>
      <c r="G10" s="242">
        <v>0</v>
      </c>
      <c r="H10" s="242">
        <v>0</v>
      </c>
      <c r="I10" s="248">
        <v>0</v>
      </c>
      <c r="J10" s="241">
        <f ca="1">SUMIF($N$8:$BI$9,$N$8,N10:BI10)-SUMIFS(OFFSET($N10,,,,MATCH($O$5,$N$7:$BI$7,0)),OFFSET($N$8,,,,MATCH($O$5,$N$7:$BI$7,0)),$N$8)+L10</f>
        <v>0</v>
      </c>
      <c r="K10" s="215"/>
      <c r="L10" s="223">
        <f ca="1">SUMIFS(OFFSET($N10,,,,MATCH($O$5,$N$7:$BI$7,0)+1),OFFSET($N$8,,,,MATCH($O$5,$N$7:$BI$7,0)+1),$O$8)</f>
        <v>0</v>
      </c>
      <c r="M10" s="206"/>
      <c r="N10" s="177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</row>
    <row r="11" spans="2:61" ht="18">
      <c r="B11" s="56">
        <v>101</v>
      </c>
      <c r="C11" s="57" t="s">
        <v>147</v>
      </c>
      <c r="D11" s="56" t="s">
        <v>40</v>
      </c>
      <c r="E11" s="172">
        <v>1</v>
      </c>
      <c r="F11" s="247">
        <f t="shared" ref="F11:F13" ca="1" si="0">SUMIF($N$8:$BI$9,$AT$8,N11:BI11)</f>
        <v>60000</v>
      </c>
      <c r="G11" s="242">
        <v>149000</v>
      </c>
      <c r="H11" s="242">
        <v>300050</v>
      </c>
      <c r="I11" s="248">
        <v>325050</v>
      </c>
      <c r="J11" s="177">
        <f t="shared" ref="J11:J13" ca="1" si="1">SUMIF($N$8:$BI$9,$N$8,N11:BI11)-SUMIFS(OFFSET($N11,,,,MATCH($O$5,$N$7:$BI$7,0)),OFFSET($N$8,,,,MATCH($O$5,$N$7:$BI$7,0)),$N$8)+L11</f>
        <v>350050</v>
      </c>
      <c r="K11" s="216">
        <f ca="1">+J11/$J$14</f>
        <v>0.11680652528199742</v>
      </c>
      <c r="L11" s="224">
        <f t="shared" ref="L11:L13" ca="1" si="2">SUMIFS(OFFSET($N11,,,,MATCH($O$5,$N$7:$BI$7,0)+1),OFFSET($N$8,,,,MATCH($O$5,$N$7:$BI$7,0)+1),$O$8)</f>
        <v>350050</v>
      </c>
      <c r="M11" s="207">
        <f ca="1">IFERROR(L11/J11,0)</f>
        <v>1</v>
      </c>
      <c r="N11" s="178">
        <f>3*20000</f>
        <v>60000</v>
      </c>
      <c r="O11" s="58">
        <v>36000</v>
      </c>
      <c r="P11" s="58"/>
      <c r="Q11" s="58"/>
      <c r="R11" s="58"/>
      <c r="S11" s="58"/>
      <c r="T11" s="58"/>
      <c r="U11" s="58">
        <v>29000</v>
      </c>
      <c r="V11" s="58"/>
      <c r="W11" s="58">
        <v>36000</v>
      </c>
      <c r="X11" s="58"/>
      <c r="Y11" s="58"/>
      <c r="Z11" s="58"/>
      <c r="AA11" s="58"/>
      <c r="AB11" s="58"/>
      <c r="AC11" s="58">
        <v>12000</v>
      </c>
      <c r="AD11" s="58"/>
      <c r="AE11" s="58"/>
      <c r="AF11" s="58"/>
      <c r="AG11" s="58"/>
      <c r="AH11" s="58"/>
      <c r="AI11" s="58">
        <v>18000</v>
      </c>
      <c r="AJ11" s="58"/>
      <c r="AK11" s="58">
        <v>18000</v>
      </c>
      <c r="AL11" s="58"/>
      <c r="AM11" s="58"/>
      <c r="AN11" s="58"/>
      <c r="AO11" s="58">
        <v>151050</v>
      </c>
      <c r="AP11" s="58"/>
      <c r="AQ11" s="58"/>
      <c r="AR11" s="58"/>
      <c r="AS11" s="58"/>
      <c r="AT11" s="58"/>
      <c r="AU11" s="58">
        <v>25000</v>
      </c>
      <c r="AV11" s="58"/>
      <c r="AW11" s="58"/>
      <c r="AX11" s="58"/>
      <c r="AY11" s="58">
        <v>25000</v>
      </c>
      <c r="AZ11" s="58"/>
      <c r="BA11" s="58"/>
      <c r="BB11" s="58"/>
      <c r="BC11" s="58"/>
      <c r="BD11" s="58"/>
      <c r="BE11" s="58"/>
      <c r="BF11" s="58"/>
      <c r="BG11" s="58"/>
      <c r="BH11" s="58"/>
      <c r="BI11" s="58"/>
    </row>
    <row r="12" spans="2:61" ht="18">
      <c r="B12" s="56">
        <v>102</v>
      </c>
      <c r="C12" s="107" t="s">
        <v>41</v>
      </c>
      <c r="D12" s="56" t="s">
        <v>40</v>
      </c>
      <c r="E12" s="172">
        <v>1</v>
      </c>
      <c r="F12" s="247">
        <f t="shared" ca="1" si="0"/>
        <v>0</v>
      </c>
      <c r="G12" s="242">
        <v>491625</v>
      </c>
      <c r="H12" s="242">
        <v>491625</v>
      </c>
      <c r="I12" s="248">
        <v>491625</v>
      </c>
      <c r="J12" s="177">
        <f t="shared" ca="1" si="1"/>
        <v>491625</v>
      </c>
      <c r="K12" s="216">
        <f t="shared" ref="K12:K13" ca="1" si="3">+J12/$J$14</f>
        <v>0.16404801597418078</v>
      </c>
      <c r="L12" s="224">
        <f t="shared" ca="1" si="2"/>
        <v>491625</v>
      </c>
      <c r="M12" s="207">
        <f t="shared" ref="M12:M13" ca="1" si="4">IFERROR(L12/J12,0)</f>
        <v>1</v>
      </c>
      <c r="N12" s="178"/>
      <c r="O12" s="58"/>
      <c r="P12" s="58"/>
      <c r="Q12" s="58"/>
      <c r="R12" s="58"/>
      <c r="S12" s="58">
        <v>115489</v>
      </c>
      <c r="T12" s="58"/>
      <c r="U12" s="58">
        <v>80000</v>
      </c>
      <c r="V12" s="58"/>
      <c r="W12" s="58">
        <v>296136</v>
      </c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</row>
    <row r="13" spans="2:61" ht="18">
      <c r="B13" s="56">
        <v>103</v>
      </c>
      <c r="C13" s="107" t="s">
        <v>42</v>
      </c>
      <c r="D13" s="56" t="s">
        <v>40</v>
      </c>
      <c r="E13" s="172">
        <v>1</v>
      </c>
      <c r="F13" s="247">
        <f t="shared" ca="1" si="0"/>
        <v>6500000</v>
      </c>
      <c r="G13" s="242">
        <v>2155161</v>
      </c>
      <c r="H13" s="242">
        <v>2155161</v>
      </c>
      <c r="I13" s="248">
        <v>2155161</v>
      </c>
      <c r="J13" s="177">
        <f t="shared" ca="1" si="1"/>
        <v>2155161</v>
      </c>
      <c r="K13" s="216">
        <f t="shared" ca="1" si="3"/>
        <v>0.71914545874382185</v>
      </c>
      <c r="L13" s="224">
        <f t="shared" ca="1" si="2"/>
        <v>2155161</v>
      </c>
      <c r="M13" s="207">
        <f t="shared" ca="1" si="4"/>
        <v>1</v>
      </c>
      <c r="N13" s="178">
        <f>5*500000</f>
        <v>2500000</v>
      </c>
      <c r="O13" s="58">
        <v>986441</v>
      </c>
      <c r="P13" s="58">
        <f>2*500000</f>
        <v>1000000</v>
      </c>
      <c r="Q13" s="58"/>
      <c r="R13" s="58">
        <f>4*500000</f>
        <v>2000000</v>
      </c>
      <c r="S13" s="58">
        <v>16220</v>
      </c>
      <c r="T13" s="58"/>
      <c r="U13" s="58">
        <v>550000</v>
      </c>
      <c r="V13" s="58">
        <f>2*500000</f>
        <v>1000000</v>
      </c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>
        <v>602500</v>
      </c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</row>
    <row r="14" spans="2:61" s="62" customFormat="1">
      <c r="B14" s="59"/>
      <c r="C14" s="108" t="s">
        <v>232</v>
      </c>
      <c r="D14" s="59"/>
      <c r="E14" s="173"/>
      <c r="F14" s="231">
        <f ca="1">SUM(F10:F13)</f>
        <v>6560000</v>
      </c>
      <c r="G14" s="232">
        <v>2795786</v>
      </c>
      <c r="H14" s="233">
        <v>2946836</v>
      </c>
      <c r="I14" s="233">
        <v>2971836</v>
      </c>
      <c r="J14" s="243">
        <f ca="1">SUM(J10:J13)</f>
        <v>2996836</v>
      </c>
      <c r="K14" s="217">
        <f ca="1">+J14/$J$94</f>
        <v>2.5985888049512164E-2</v>
      </c>
      <c r="L14" s="204">
        <f ca="1">SUM(L10:L13)</f>
        <v>2996836</v>
      </c>
      <c r="M14" s="208">
        <f t="shared" ref="M14" ca="1" si="5">L14/J14</f>
        <v>1</v>
      </c>
      <c r="N14" s="179">
        <f>+SUM(N11:N13)</f>
        <v>2560000</v>
      </c>
      <c r="O14" s="61">
        <f>+SUM(O11:O13)</f>
        <v>1022441</v>
      </c>
      <c r="P14" s="61">
        <f t="shared" ref="P14:AC14" si="6">+SUM(P11:P13)</f>
        <v>1000000</v>
      </c>
      <c r="Q14" s="61">
        <f>+SUM(Q11:Q13)</f>
        <v>0</v>
      </c>
      <c r="R14" s="61">
        <f>+SUM(R11:R13)</f>
        <v>2000000</v>
      </c>
      <c r="S14" s="61">
        <f>+SUM(S11:S13)</f>
        <v>131709</v>
      </c>
      <c r="T14" s="61">
        <f>+SUM(T11:T13)</f>
        <v>0</v>
      </c>
      <c r="U14" s="61">
        <f t="shared" ref="U14" si="7">+SUM(U11:U13)</f>
        <v>659000</v>
      </c>
      <c r="V14" s="61">
        <f t="shared" si="6"/>
        <v>1000000</v>
      </c>
      <c r="W14" s="61">
        <f t="shared" si="6"/>
        <v>332136</v>
      </c>
      <c r="X14" s="61">
        <f t="shared" si="6"/>
        <v>0</v>
      </c>
      <c r="Y14" s="61">
        <f t="shared" si="6"/>
        <v>0</v>
      </c>
      <c r="Z14" s="61">
        <f t="shared" si="6"/>
        <v>0</v>
      </c>
      <c r="AA14" s="61">
        <f t="shared" si="6"/>
        <v>0</v>
      </c>
      <c r="AB14" s="61">
        <f t="shared" si="6"/>
        <v>0</v>
      </c>
      <c r="AC14" s="61">
        <f t="shared" si="6"/>
        <v>12000</v>
      </c>
      <c r="AD14" s="61">
        <f t="shared" ref="AD14:BI14" si="8">+SUM(AD11:AD13)</f>
        <v>0</v>
      </c>
      <c r="AE14" s="61">
        <f t="shared" si="8"/>
        <v>0</v>
      </c>
      <c r="AF14" s="61">
        <f t="shared" si="8"/>
        <v>0</v>
      </c>
      <c r="AG14" s="61">
        <f t="shared" si="8"/>
        <v>0</v>
      </c>
      <c r="AH14" s="61">
        <f t="shared" si="8"/>
        <v>0</v>
      </c>
      <c r="AI14" s="61">
        <f t="shared" si="8"/>
        <v>18000</v>
      </c>
      <c r="AJ14" s="61">
        <f t="shared" si="8"/>
        <v>0</v>
      </c>
      <c r="AK14" s="61">
        <f t="shared" si="8"/>
        <v>620500</v>
      </c>
      <c r="AL14" s="61">
        <f t="shared" si="8"/>
        <v>0</v>
      </c>
      <c r="AM14" s="61">
        <f t="shared" si="8"/>
        <v>0</v>
      </c>
      <c r="AN14" s="61">
        <f t="shared" si="8"/>
        <v>0</v>
      </c>
      <c r="AO14" s="61">
        <f t="shared" si="8"/>
        <v>151050</v>
      </c>
      <c r="AP14" s="61">
        <f t="shared" si="8"/>
        <v>0</v>
      </c>
      <c r="AQ14" s="61">
        <f t="shared" si="8"/>
        <v>0</v>
      </c>
      <c r="AR14" s="61">
        <f t="shared" si="8"/>
        <v>0</v>
      </c>
      <c r="AS14" s="61">
        <f t="shared" si="8"/>
        <v>0</v>
      </c>
      <c r="AT14" s="61">
        <f t="shared" si="8"/>
        <v>0</v>
      </c>
      <c r="AU14" s="61">
        <f t="shared" si="8"/>
        <v>25000</v>
      </c>
      <c r="AV14" s="61">
        <f t="shared" si="8"/>
        <v>0</v>
      </c>
      <c r="AW14" s="61">
        <f t="shared" si="8"/>
        <v>0</v>
      </c>
      <c r="AX14" s="61">
        <f t="shared" si="8"/>
        <v>0</v>
      </c>
      <c r="AY14" s="61">
        <f t="shared" si="8"/>
        <v>25000</v>
      </c>
      <c r="AZ14" s="61">
        <f t="shared" si="8"/>
        <v>0</v>
      </c>
      <c r="BA14" s="61">
        <f t="shared" si="8"/>
        <v>0</v>
      </c>
      <c r="BB14" s="61">
        <f t="shared" si="8"/>
        <v>0</v>
      </c>
      <c r="BC14" s="61">
        <f t="shared" si="8"/>
        <v>0</v>
      </c>
      <c r="BD14" s="61">
        <f t="shared" si="8"/>
        <v>0</v>
      </c>
      <c r="BE14" s="61">
        <f t="shared" si="8"/>
        <v>0</v>
      </c>
      <c r="BF14" s="61">
        <f t="shared" si="8"/>
        <v>0</v>
      </c>
      <c r="BG14" s="61">
        <f t="shared" si="8"/>
        <v>0</v>
      </c>
      <c r="BH14" s="61">
        <f t="shared" si="8"/>
        <v>0</v>
      </c>
      <c r="BI14" s="61">
        <f t="shared" si="8"/>
        <v>0</v>
      </c>
    </row>
    <row r="15" spans="2:61" ht="1.5" customHeight="1">
      <c r="B15" s="56"/>
      <c r="C15" s="107"/>
      <c r="D15" s="56"/>
      <c r="E15" s="172"/>
      <c r="F15" s="234"/>
      <c r="G15" s="235"/>
      <c r="H15" s="236"/>
      <c r="I15" s="236"/>
      <c r="J15" s="178"/>
      <c r="K15" s="216"/>
      <c r="L15" s="225"/>
      <c r="M15" s="207"/>
      <c r="N15" s="17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</row>
    <row r="16" spans="2:61" s="55" customFormat="1" ht="18">
      <c r="B16" s="52">
        <v>200</v>
      </c>
      <c r="C16" s="109" t="s">
        <v>44</v>
      </c>
      <c r="D16" s="52"/>
      <c r="E16" s="171"/>
      <c r="F16" s="247">
        <f t="shared" ref="F16:F20" ca="1" si="9">SUMIF($N$8:$BI$9,$AT$8,N16:BI16)</f>
        <v>0</v>
      </c>
      <c r="G16" s="242">
        <v>0</v>
      </c>
      <c r="H16" s="242">
        <v>0</v>
      </c>
      <c r="I16" s="248">
        <v>0</v>
      </c>
      <c r="J16" s="177">
        <f t="shared" ref="J16:J20" ca="1" si="10">SUMIF($N$8:$BI$9,$N$8,N16:BI16)-SUMIFS(OFFSET($N16,,,,MATCH($O$5,$N$7:$BI$7,0)),OFFSET($N$8,,,,MATCH($O$5,$N$7:$BI$7,0)),$N$8)+L16</f>
        <v>0</v>
      </c>
      <c r="K16" s="218"/>
      <c r="L16" s="224">
        <f t="shared" ref="L16:L20" ca="1" si="11">SUMIFS(OFFSET($N16,,,,MATCH($O$5,$N$7:$BI$7,0)+1),OFFSET($N$8,,,,MATCH($O$5,$N$7:$BI$7,0)+1),$O$8)</f>
        <v>0</v>
      </c>
      <c r="M16" s="209"/>
      <c r="N16" s="177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</row>
    <row r="17" spans="2:61" ht="18">
      <c r="B17" s="56">
        <v>201</v>
      </c>
      <c r="C17" s="107" t="s">
        <v>182</v>
      </c>
      <c r="D17" s="56" t="s">
        <v>40</v>
      </c>
      <c r="E17" s="172">
        <v>1</v>
      </c>
      <c r="F17" s="247">
        <f t="shared" ca="1" si="9"/>
        <v>13000000</v>
      </c>
      <c r="G17" s="242">
        <v>13000000</v>
      </c>
      <c r="H17" s="242">
        <v>13000000</v>
      </c>
      <c r="I17" s="248">
        <v>13000000</v>
      </c>
      <c r="J17" s="177">
        <f t="shared" ca="1" si="10"/>
        <v>13000000</v>
      </c>
      <c r="K17" s="216">
        <f ca="1">+J17/$J$21</f>
        <v>0.44934499325982508</v>
      </c>
      <c r="L17" s="224">
        <f t="shared" ca="1" si="11"/>
        <v>13000000</v>
      </c>
      <c r="M17" s="207">
        <f t="shared" ref="M17:M20" ca="1" si="12">IFERROR(L17/J17,0)</f>
        <v>1</v>
      </c>
      <c r="N17" s="178">
        <v>13000000</v>
      </c>
      <c r="O17" s="58">
        <v>13000000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</row>
    <row r="18" spans="2:61" ht="18">
      <c r="B18" s="56">
        <v>202</v>
      </c>
      <c r="C18" s="107" t="s">
        <v>181</v>
      </c>
      <c r="D18" s="56" t="s">
        <v>40</v>
      </c>
      <c r="E18" s="172">
        <v>1</v>
      </c>
      <c r="F18" s="247">
        <f t="shared" ca="1" si="9"/>
        <v>5000000</v>
      </c>
      <c r="G18" s="242">
        <v>5000000</v>
      </c>
      <c r="H18" s="242">
        <v>5000000</v>
      </c>
      <c r="I18" s="248">
        <v>5050000</v>
      </c>
      <c r="J18" s="177">
        <f t="shared" ca="1" si="10"/>
        <v>5050000</v>
      </c>
      <c r="K18" s="216">
        <f t="shared" ref="K18:K20" ca="1" si="13">+J18/$J$21</f>
        <v>0.17455324738170128</v>
      </c>
      <c r="L18" s="224">
        <f t="shared" ca="1" si="11"/>
        <v>5050000</v>
      </c>
      <c r="M18" s="207">
        <f t="shared" ca="1" si="12"/>
        <v>1</v>
      </c>
      <c r="N18" s="178">
        <v>5000000</v>
      </c>
      <c r="O18" s="58">
        <v>5000000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>
        <v>50000</v>
      </c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</row>
    <row r="19" spans="2:61" ht="18">
      <c r="B19" s="56">
        <v>203</v>
      </c>
      <c r="C19" s="107" t="s">
        <v>233</v>
      </c>
      <c r="D19" s="56" t="s">
        <v>40</v>
      </c>
      <c r="E19" s="172">
        <v>2</v>
      </c>
      <c r="F19" s="247">
        <f t="shared" ca="1" si="9"/>
        <v>5000000</v>
      </c>
      <c r="G19" s="242">
        <v>5000000</v>
      </c>
      <c r="H19" s="242">
        <v>5000000</v>
      </c>
      <c r="I19" s="248">
        <v>5351000</v>
      </c>
      <c r="J19" s="177">
        <f t="shared" ca="1" si="10"/>
        <v>5351000</v>
      </c>
      <c r="K19" s="216">
        <f t="shared" ca="1" si="13"/>
        <v>0.18495731222564032</v>
      </c>
      <c r="L19" s="224">
        <f t="shared" ca="1" si="11"/>
        <v>5351000</v>
      </c>
      <c r="M19" s="207">
        <f t="shared" ca="1" si="12"/>
        <v>1</v>
      </c>
      <c r="N19" s="178">
        <v>5000000</v>
      </c>
      <c r="O19" s="58">
        <v>5000000</v>
      </c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>
        <v>351000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</row>
    <row r="20" spans="2:61" s="70" customFormat="1" ht="18">
      <c r="B20" s="56">
        <v>204</v>
      </c>
      <c r="C20" s="110" t="s">
        <v>154</v>
      </c>
      <c r="D20" s="56" t="s">
        <v>40</v>
      </c>
      <c r="E20" s="172">
        <v>1</v>
      </c>
      <c r="F20" s="247">
        <f t="shared" ca="1" si="9"/>
        <v>3000000</v>
      </c>
      <c r="G20" s="242">
        <v>5530000</v>
      </c>
      <c r="H20" s="242">
        <v>5530000</v>
      </c>
      <c r="I20" s="248">
        <v>5530000</v>
      </c>
      <c r="J20" s="177">
        <f t="shared" ca="1" si="10"/>
        <v>5530000</v>
      </c>
      <c r="K20" s="216">
        <f t="shared" ca="1" si="13"/>
        <v>0.1911444471328333</v>
      </c>
      <c r="L20" s="224">
        <f t="shared" ca="1" si="11"/>
        <v>5530000</v>
      </c>
      <c r="M20" s="207">
        <f t="shared" ca="1" si="12"/>
        <v>1</v>
      </c>
      <c r="N20" s="116">
        <v>0</v>
      </c>
      <c r="O20" s="66">
        <v>0</v>
      </c>
      <c r="P20" s="66"/>
      <c r="Q20" s="66"/>
      <c r="R20" s="66"/>
      <c r="S20" s="66"/>
      <c r="T20" s="66">
        <f>6*500000</f>
        <v>3000000</v>
      </c>
      <c r="U20" s="66">
        <v>5530000</v>
      </c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</row>
    <row r="21" spans="2:61" s="62" customFormat="1">
      <c r="B21" s="59"/>
      <c r="C21" s="108" t="s">
        <v>234</v>
      </c>
      <c r="D21" s="59"/>
      <c r="E21" s="173"/>
      <c r="F21" s="231">
        <f ca="1">SUM(F16:F20)</f>
        <v>26000000</v>
      </c>
      <c r="G21" s="232">
        <v>28530000</v>
      </c>
      <c r="H21" s="233">
        <v>28530000</v>
      </c>
      <c r="I21" s="233">
        <v>28931000</v>
      </c>
      <c r="J21" s="243">
        <f ca="1">SUM(J16:J20)</f>
        <v>28931000</v>
      </c>
      <c r="K21" s="217">
        <f ca="1">+J21/$J$94</f>
        <v>0.25086382009573976</v>
      </c>
      <c r="L21" s="204">
        <f ca="1">SUM(L16:L20)</f>
        <v>28931000</v>
      </c>
      <c r="M21" s="208">
        <f t="shared" ref="M21" ca="1" si="14">L21/J21</f>
        <v>1</v>
      </c>
      <c r="N21" s="179">
        <f>+SUM(N17:N20)</f>
        <v>23000000</v>
      </c>
      <c r="O21" s="61">
        <f t="shared" ref="O21:BI21" si="15">+SUM(O17:O20)</f>
        <v>23000000</v>
      </c>
      <c r="P21" s="61">
        <f t="shared" si="15"/>
        <v>0</v>
      </c>
      <c r="Q21" s="61">
        <f t="shared" si="15"/>
        <v>0</v>
      </c>
      <c r="R21" s="61">
        <f t="shared" si="15"/>
        <v>0</v>
      </c>
      <c r="S21" s="61">
        <f>+SUM(S17:S20)</f>
        <v>0</v>
      </c>
      <c r="T21" s="61">
        <f>+SUM(T17:T20)</f>
        <v>3000000</v>
      </c>
      <c r="U21" s="61">
        <f t="shared" si="15"/>
        <v>5530000</v>
      </c>
      <c r="V21" s="61">
        <f t="shared" si="15"/>
        <v>0</v>
      </c>
      <c r="W21" s="61">
        <f t="shared" si="15"/>
        <v>0</v>
      </c>
      <c r="X21" s="61">
        <f t="shared" si="15"/>
        <v>0</v>
      </c>
      <c r="Y21" s="61">
        <f t="shared" si="15"/>
        <v>0</v>
      </c>
      <c r="Z21" s="61">
        <f t="shared" si="15"/>
        <v>0</v>
      </c>
      <c r="AA21" s="61">
        <f t="shared" si="15"/>
        <v>0</v>
      </c>
      <c r="AB21" s="61">
        <f t="shared" si="15"/>
        <v>0</v>
      </c>
      <c r="AC21" s="61">
        <f t="shared" si="15"/>
        <v>0</v>
      </c>
      <c r="AD21" s="61">
        <f t="shared" si="15"/>
        <v>0</v>
      </c>
      <c r="AE21" s="61">
        <f t="shared" si="15"/>
        <v>0</v>
      </c>
      <c r="AF21" s="61">
        <f t="shared" si="15"/>
        <v>0</v>
      </c>
      <c r="AG21" s="61">
        <f t="shared" si="15"/>
        <v>0</v>
      </c>
      <c r="AH21" s="61">
        <f t="shared" si="15"/>
        <v>0</v>
      </c>
      <c r="AI21" s="61">
        <f t="shared" si="15"/>
        <v>0</v>
      </c>
      <c r="AJ21" s="61">
        <f t="shared" si="15"/>
        <v>0</v>
      </c>
      <c r="AK21" s="61">
        <f t="shared" si="15"/>
        <v>0</v>
      </c>
      <c r="AL21" s="61">
        <f t="shared" si="15"/>
        <v>0</v>
      </c>
      <c r="AM21" s="61">
        <f t="shared" si="15"/>
        <v>0</v>
      </c>
      <c r="AN21" s="61">
        <f t="shared" si="15"/>
        <v>0</v>
      </c>
      <c r="AO21" s="61">
        <f t="shared" si="15"/>
        <v>0</v>
      </c>
      <c r="AP21" s="61">
        <f t="shared" si="15"/>
        <v>0</v>
      </c>
      <c r="AQ21" s="61">
        <f t="shared" si="15"/>
        <v>0</v>
      </c>
      <c r="AR21" s="61">
        <f t="shared" si="15"/>
        <v>0</v>
      </c>
      <c r="AS21" s="61">
        <f t="shared" si="15"/>
        <v>0</v>
      </c>
      <c r="AT21" s="61">
        <f t="shared" si="15"/>
        <v>0</v>
      </c>
      <c r="AU21" s="61">
        <f t="shared" si="15"/>
        <v>0</v>
      </c>
      <c r="AV21" s="61">
        <f t="shared" si="15"/>
        <v>0</v>
      </c>
      <c r="AW21" s="61">
        <f t="shared" si="15"/>
        <v>401000</v>
      </c>
      <c r="AX21" s="61">
        <f t="shared" si="15"/>
        <v>0</v>
      </c>
      <c r="AY21" s="61">
        <f t="shared" si="15"/>
        <v>0</v>
      </c>
      <c r="AZ21" s="61">
        <f t="shared" si="15"/>
        <v>0</v>
      </c>
      <c r="BA21" s="61">
        <f t="shared" si="15"/>
        <v>0</v>
      </c>
      <c r="BB21" s="61">
        <f t="shared" si="15"/>
        <v>0</v>
      </c>
      <c r="BC21" s="61">
        <f t="shared" si="15"/>
        <v>0</v>
      </c>
      <c r="BD21" s="61">
        <f t="shared" si="15"/>
        <v>0</v>
      </c>
      <c r="BE21" s="61">
        <f t="shared" si="15"/>
        <v>0</v>
      </c>
      <c r="BF21" s="61">
        <f t="shared" si="15"/>
        <v>0</v>
      </c>
      <c r="BG21" s="61">
        <f t="shared" si="15"/>
        <v>0</v>
      </c>
      <c r="BH21" s="61">
        <f t="shared" si="15"/>
        <v>0</v>
      </c>
      <c r="BI21" s="61">
        <f t="shared" si="15"/>
        <v>0</v>
      </c>
    </row>
    <row r="22" spans="2:61" ht="1.5" customHeight="1">
      <c r="B22" s="56"/>
      <c r="C22" s="57"/>
      <c r="D22" s="56"/>
      <c r="E22" s="172"/>
      <c r="F22" s="234"/>
      <c r="G22" s="235"/>
      <c r="H22" s="236"/>
      <c r="I22" s="236"/>
      <c r="J22" s="178"/>
      <c r="K22" s="216"/>
      <c r="L22" s="225"/>
      <c r="M22" s="207"/>
      <c r="N22" s="17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</row>
    <row r="23" spans="2:61" s="55" customFormat="1" ht="18">
      <c r="B23" s="52">
        <v>300</v>
      </c>
      <c r="C23" s="53" t="s">
        <v>49</v>
      </c>
      <c r="D23" s="52"/>
      <c r="E23" s="171"/>
      <c r="F23" s="247">
        <f t="shared" ref="F23:F31" ca="1" si="16">SUMIF($N$8:$BI$9,$AT$8,N23:BI23)</f>
        <v>0</v>
      </c>
      <c r="G23" s="242">
        <v>0</v>
      </c>
      <c r="H23" s="242">
        <v>0</v>
      </c>
      <c r="I23" s="248">
        <v>0</v>
      </c>
      <c r="J23" s="177">
        <f t="shared" ref="J23:J31" ca="1" si="17">SUMIF($N$8:$BI$9,$N$8,N23:BI23)-SUMIFS(OFFSET($N23,,,,MATCH($O$5,$N$7:$BI$7,0)),OFFSET($N$8,,,,MATCH($O$5,$N$7:$BI$7,0)),$N$8)+L23</f>
        <v>0</v>
      </c>
      <c r="K23" s="218"/>
      <c r="L23" s="224">
        <f t="shared" ref="L23:L31" ca="1" si="18">SUMIFS(OFFSET($N23,,,,MATCH($O$5,$N$7:$BI$7,0)+1),OFFSET($N$8,,,,MATCH($O$5,$N$7:$BI$7,0)+1),$O$8)</f>
        <v>0</v>
      </c>
      <c r="M23" s="209"/>
      <c r="N23" s="177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</row>
    <row r="24" spans="2:61" ht="18">
      <c r="B24" s="56">
        <v>301</v>
      </c>
      <c r="C24" s="57" t="s">
        <v>50</v>
      </c>
      <c r="D24" s="56" t="s">
        <v>51</v>
      </c>
      <c r="E24" s="172">
        <v>24</v>
      </c>
      <c r="F24" s="247">
        <f t="shared" ca="1" si="16"/>
        <v>0</v>
      </c>
      <c r="G24" s="242">
        <v>0</v>
      </c>
      <c r="H24" s="242">
        <v>0</v>
      </c>
      <c r="I24" s="248">
        <v>0</v>
      </c>
      <c r="J24" s="177">
        <f t="shared" ca="1" si="17"/>
        <v>0</v>
      </c>
      <c r="K24" s="216">
        <f t="shared" ref="K24:K31" ca="1" si="19">+J24/$J$32</f>
        <v>0</v>
      </c>
      <c r="L24" s="224">
        <f t="shared" ca="1" si="18"/>
        <v>0</v>
      </c>
      <c r="M24" s="207">
        <f t="shared" ref="M24:M31" ca="1" si="20">IFERROR(L24/J24,0)</f>
        <v>0</v>
      </c>
      <c r="N24" s="17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</row>
    <row r="25" spans="2:61" ht="18">
      <c r="B25" s="56">
        <v>302</v>
      </c>
      <c r="C25" s="57" t="s">
        <v>148</v>
      </c>
      <c r="D25" s="56" t="s">
        <v>51</v>
      </c>
      <c r="E25" s="172">
        <v>24</v>
      </c>
      <c r="F25" s="247">
        <f t="shared" ca="1" si="16"/>
        <v>0</v>
      </c>
      <c r="G25" s="242">
        <v>995328</v>
      </c>
      <c r="H25" s="242">
        <v>1160128</v>
      </c>
      <c r="I25" s="248">
        <v>1321428</v>
      </c>
      <c r="J25" s="177">
        <f t="shared" ca="1" si="17"/>
        <v>1383828</v>
      </c>
      <c r="K25" s="216">
        <f t="shared" ca="1" si="19"/>
        <v>0.10244596451168288</v>
      </c>
      <c r="L25" s="224">
        <f t="shared" ca="1" si="18"/>
        <v>1383828</v>
      </c>
      <c r="M25" s="207">
        <f t="shared" ca="1" si="20"/>
        <v>1</v>
      </c>
      <c r="N25" s="178"/>
      <c r="O25" s="58">
        <v>30000</v>
      </c>
      <c r="P25" s="58"/>
      <c r="Q25" s="58">
        <v>4801</v>
      </c>
      <c r="R25" s="58"/>
      <c r="S25" s="58">
        <v>91600</v>
      </c>
      <c r="T25" s="58"/>
      <c r="U25" s="58">
        <v>117400</v>
      </c>
      <c r="V25" s="58"/>
      <c r="W25" s="58">
        <v>82600</v>
      </c>
      <c r="X25" s="58"/>
      <c r="Y25" s="58">
        <v>119347</v>
      </c>
      <c r="Z25" s="58"/>
      <c r="AA25" s="58">
        <v>95800</v>
      </c>
      <c r="AB25" s="58"/>
      <c r="AC25" s="58">
        <v>63000</v>
      </c>
      <c r="AD25" s="58"/>
      <c r="AE25" s="58">
        <v>113000</v>
      </c>
      <c r="AF25" s="58"/>
      <c r="AG25" s="58">
        <v>92000</v>
      </c>
      <c r="AH25" s="58"/>
      <c r="AI25" s="58">
        <v>84600</v>
      </c>
      <c r="AJ25" s="58"/>
      <c r="AK25" s="58">
        <v>40800</v>
      </c>
      <c r="AL25" s="58"/>
      <c r="AM25" s="58">
        <v>60380</v>
      </c>
      <c r="AN25" s="58"/>
      <c r="AO25" s="58">
        <v>58000</v>
      </c>
      <c r="AP25" s="58"/>
      <c r="AQ25" s="58">
        <v>50400</v>
      </c>
      <c r="AR25" s="58"/>
      <c r="AS25" s="58">
        <v>56400</v>
      </c>
      <c r="AT25" s="58"/>
      <c r="AU25" s="58">
        <v>100900</v>
      </c>
      <c r="AV25" s="58"/>
      <c r="AW25" s="58">
        <v>60400</v>
      </c>
      <c r="AX25" s="58"/>
      <c r="AY25" s="58">
        <v>62400</v>
      </c>
      <c r="AZ25" s="58"/>
      <c r="BA25" s="58"/>
      <c r="BB25" s="58"/>
      <c r="BC25" s="58"/>
      <c r="BD25" s="58"/>
      <c r="BE25" s="58"/>
      <c r="BF25" s="58"/>
      <c r="BG25" s="58"/>
      <c r="BH25" s="58"/>
      <c r="BI25" s="58"/>
    </row>
    <row r="26" spans="2:61" ht="18">
      <c r="B26" s="56">
        <v>303</v>
      </c>
      <c r="C26" s="57" t="s">
        <v>140</v>
      </c>
      <c r="D26" s="56" t="s">
        <v>51</v>
      </c>
      <c r="E26" s="172">
        <v>24</v>
      </c>
      <c r="F26" s="247">
        <f t="shared" ca="1" si="16"/>
        <v>4800000</v>
      </c>
      <c r="G26" s="242">
        <v>4078239</v>
      </c>
      <c r="H26" s="242">
        <v>3873239</v>
      </c>
      <c r="I26" s="248">
        <v>3273239</v>
      </c>
      <c r="J26" s="177">
        <f t="shared" ca="1" si="17"/>
        <v>3448239</v>
      </c>
      <c r="K26" s="216">
        <f t="shared" ca="1" si="19"/>
        <v>0.25527606770624733</v>
      </c>
      <c r="L26" s="224">
        <f t="shared" ca="1" si="18"/>
        <v>2448239</v>
      </c>
      <c r="M26" s="207">
        <f t="shared" ca="1" si="20"/>
        <v>0.70999689986685954</v>
      </c>
      <c r="N26" s="178">
        <v>200000</v>
      </c>
      <c r="O26" s="58">
        <v>263870</v>
      </c>
      <c r="P26" s="58">
        <v>200000</v>
      </c>
      <c r="Q26" s="58">
        <v>30001</v>
      </c>
      <c r="R26" s="58">
        <v>200000</v>
      </c>
      <c r="S26" s="58">
        <v>275300</v>
      </c>
      <c r="T26" s="58">
        <v>200000</v>
      </c>
      <c r="U26" s="58">
        <v>16300</v>
      </c>
      <c r="V26" s="58">
        <v>200000</v>
      </c>
      <c r="W26" s="58">
        <v>387637</v>
      </c>
      <c r="X26" s="58">
        <v>200000</v>
      </c>
      <c r="Y26" s="58">
        <v>255001</v>
      </c>
      <c r="Z26" s="58">
        <v>200000</v>
      </c>
      <c r="AA26" s="58">
        <v>90008</v>
      </c>
      <c r="AB26" s="58">
        <v>200000</v>
      </c>
      <c r="AC26" s="58">
        <v>174200</v>
      </c>
      <c r="AD26" s="58">
        <v>200000</v>
      </c>
      <c r="AE26" s="58"/>
      <c r="AF26" s="58">
        <v>200000</v>
      </c>
      <c r="AG26" s="58">
        <v>21069</v>
      </c>
      <c r="AH26" s="58">
        <v>200000</v>
      </c>
      <c r="AI26" s="58">
        <v>100000</v>
      </c>
      <c r="AJ26" s="58">
        <v>200000</v>
      </c>
      <c r="AK26" s="58">
        <f>24853+120000</f>
        <v>144853</v>
      </c>
      <c r="AL26" s="58">
        <v>200000</v>
      </c>
      <c r="AM26" s="58">
        <v>120000</v>
      </c>
      <c r="AN26" s="58">
        <v>200000</v>
      </c>
      <c r="AO26" s="58">
        <v>170000</v>
      </c>
      <c r="AP26" s="58">
        <v>200000</v>
      </c>
      <c r="AQ26" s="58">
        <v>100000</v>
      </c>
      <c r="AR26" s="58">
        <v>200000</v>
      </c>
      <c r="AS26" s="58">
        <f>25000+100000</f>
        <v>125000</v>
      </c>
      <c r="AT26" s="58">
        <v>200000</v>
      </c>
      <c r="AU26" s="58"/>
      <c r="AV26" s="58">
        <v>200000</v>
      </c>
      <c r="AW26" s="58"/>
      <c r="AX26" s="58">
        <v>200000</v>
      </c>
      <c r="AY26" s="58">
        <f>25000+150000</f>
        <v>175000</v>
      </c>
      <c r="AZ26" s="58">
        <v>200000</v>
      </c>
      <c r="BA26" s="58"/>
      <c r="BB26" s="58">
        <v>200000</v>
      </c>
      <c r="BC26" s="58"/>
      <c r="BD26" s="58">
        <v>200000</v>
      </c>
      <c r="BE26" s="58"/>
      <c r="BF26" s="58">
        <v>200000</v>
      </c>
      <c r="BG26" s="58"/>
      <c r="BH26" s="58">
        <v>200000</v>
      </c>
      <c r="BI26" s="58"/>
    </row>
    <row r="27" spans="2:61" ht="18">
      <c r="B27" s="56">
        <v>304</v>
      </c>
      <c r="C27" s="57" t="s">
        <v>143</v>
      </c>
      <c r="D27" s="56" t="s">
        <v>51</v>
      </c>
      <c r="E27" s="172">
        <v>24</v>
      </c>
      <c r="F27" s="247">
        <f t="shared" ca="1" si="16"/>
        <v>4800000</v>
      </c>
      <c r="G27" s="242">
        <v>4201866</v>
      </c>
      <c r="H27" s="242">
        <v>3601866</v>
      </c>
      <c r="I27" s="248">
        <v>3001866</v>
      </c>
      <c r="J27" s="177">
        <f t="shared" ca="1" si="17"/>
        <v>3001866</v>
      </c>
      <c r="K27" s="216">
        <f t="shared" ca="1" si="19"/>
        <v>0.22223069464183948</v>
      </c>
      <c r="L27" s="224">
        <f t="shared" ca="1" si="18"/>
        <v>2001866</v>
      </c>
      <c r="M27" s="207">
        <f t="shared" ca="1" si="20"/>
        <v>0.66687387111883079</v>
      </c>
      <c r="N27" s="178">
        <v>200000</v>
      </c>
      <c r="O27" s="58">
        <v>164043</v>
      </c>
      <c r="P27" s="58">
        <v>200000</v>
      </c>
      <c r="Q27" s="58">
        <v>186000</v>
      </c>
      <c r="R27" s="58">
        <v>200000</v>
      </c>
      <c r="S27" s="58">
        <v>150000</v>
      </c>
      <c r="T27" s="58">
        <v>200000</v>
      </c>
      <c r="U27" s="58">
        <v>232510</v>
      </c>
      <c r="V27" s="58">
        <v>200000</v>
      </c>
      <c r="W27" s="58">
        <v>206006</v>
      </c>
      <c r="X27" s="58">
        <v>200000</v>
      </c>
      <c r="Y27" s="58">
        <v>183000</v>
      </c>
      <c r="Z27" s="58">
        <v>200000</v>
      </c>
      <c r="AA27" s="58">
        <v>264307</v>
      </c>
      <c r="AB27" s="58">
        <v>200000</v>
      </c>
      <c r="AC27" s="58">
        <v>216000</v>
      </c>
      <c r="AD27" s="58">
        <v>200000</v>
      </c>
      <c r="AE27" s="58"/>
      <c r="AF27" s="58">
        <v>200000</v>
      </c>
      <c r="AG27" s="58"/>
      <c r="AH27" s="58">
        <v>200000</v>
      </c>
      <c r="AI27" s="58">
        <v>200000</v>
      </c>
      <c r="AJ27" s="58">
        <v>200000</v>
      </c>
      <c r="AK27" s="58">
        <v>100000</v>
      </c>
      <c r="AL27" s="58">
        <v>200000</v>
      </c>
      <c r="AM27" s="58">
        <v>100000</v>
      </c>
      <c r="AN27" s="58">
        <v>200000</v>
      </c>
      <c r="AO27" s="58"/>
      <c r="AP27" s="58">
        <v>200000</v>
      </c>
      <c r="AQ27" s="58"/>
      <c r="AR27" s="58">
        <v>200000</v>
      </c>
      <c r="AS27" s="58"/>
      <c r="AT27" s="58">
        <v>200000</v>
      </c>
      <c r="AU27" s="58"/>
      <c r="AV27" s="58">
        <v>200000</v>
      </c>
      <c r="AW27" s="58"/>
      <c r="AX27" s="58">
        <v>200000</v>
      </c>
      <c r="AY27" s="58"/>
      <c r="AZ27" s="58">
        <v>200000</v>
      </c>
      <c r="BA27" s="58"/>
      <c r="BB27" s="58">
        <v>200000</v>
      </c>
      <c r="BC27" s="58"/>
      <c r="BD27" s="58">
        <v>200000</v>
      </c>
      <c r="BE27" s="58"/>
      <c r="BF27" s="58">
        <v>200000</v>
      </c>
      <c r="BG27" s="58"/>
      <c r="BH27" s="58">
        <v>200000</v>
      </c>
      <c r="BI27" s="58"/>
    </row>
    <row r="28" spans="2:61" ht="18">
      <c r="B28" s="56">
        <v>305</v>
      </c>
      <c r="C28" s="57" t="s">
        <v>142</v>
      </c>
      <c r="D28" s="56" t="s">
        <v>51</v>
      </c>
      <c r="E28" s="172">
        <v>24</v>
      </c>
      <c r="F28" s="247">
        <f t="shared" ca="1" si="16"/>
        <v>4800000</v>
      </c>
      <c r="G28" s="242">
        <v>3831903</v>
      </c>
      <c r="H28" s="242">
        <v>4146903</v>
      </c>
      <c r="I28" s="248">
        <v>3607903</v>
      </c>
      <c r="J28" s="177">
        <f t="shared" ca="1" si="17"/>
        <v>3887903</v>
      </c>
      <c r="K28" s="216">
        <f t="shared" ca="1" si="19"/>
        <v>0.28782476779113114</v>
      </c>
      <c r="L28" s="224">
        <f t="shared" ca="1" si="18"/>
        <v>2887903</v>
      </c>
      <c r="M28" s="207">
        <f t="shared" ca="1" si="20"/>
        <v>0.74279193693875589</v>
      </c>
      <c r="N28" s="178">
        <v>200000</v>
      </c>
      <c r="O28" s="58"/>
      <c r="P28" s="58">
        <v>200000</v>
      </c>
      <c r="Q28" s="58"/>
      <c r="R28" s="58">
        <v>200000</v>
      </c>
      <c r="S28" s="58">
        <v>85703</v>
      </c>
      <c r="T28" s="58">
        <v>200000</v>
      </c>
      <c r="U28" s="58">
        <v>22200</v>
      </c>
      <c r="V28" s="58">
        <v>200000</v>
      </c>
      <c r="W28" s="58">
        <v>310001</v>
      </c>
      <c r="X28" s="58">
        <v>200000</v>
      </c>
      <c r="Y28" s="58">
        <v>69000</v>
      </c>
      <c r="Z28" s="58">
        <v>200000</v>
      </c>
      <c r="AA28" s="58">
        <v>200000</v>
      </c>
      <c r="AB28" s="58">
        <v>200000</v>
      </c>
      <c r="AC28" s="58">
        <v>144999</v>
      </c>
      <c r="AD28" s="58">
        <v>200000</v>
      </c>
      <c r="AE28" s="58"/>
      <c r="AF28" s="58">
        <v>200000</v>
      </c>
      <c r="AG28" s="58"/>
      <c r="AH28" s="58">
        <v>200000</v>
      </c>
      <c r="AI28" s="58">
        <v>260000</v>
      </c>
      <c r="AJ28" s="58">
        <v>200000</v>
      </c>
      <c r="AK28" s="58">
        <v>280000</v>
      </c>
      <c r="AL28" s="58">
        <v>200000</v>
      </c>
      <c r="AM28" s="58">
        <v>260000</v>
      </c>
      <c r="AN28" s="58">
        <v>200000</v>
      </c>
      <c r="AO28" s="58">
        <v>260000</v>
      </c>
      <c r="AP28" s="58">
        <v>200000</v>
      </c>
      <c r="AQ28" s="58">
        <f>15000+320000</f>
        <v>335000</v>
      </c>
      <c r="AR28" s="58">
        <v>200000</v>
      </c>
      <c r="AS28" s="58">
        <f>60000+260000</f>
        <v>320000</v>
      </c>
      <c r="AT28" s="58">
        <v>200000</v>
      </c>
      <c r="AU28" s="58">
        <v>61000</v>
      </c>
      <c r="AV28" s="58">
        <v>200000</v>
      </c>
      <c r="AW28" s="58"/>
      <c r="AX28" s="58">
        <v>200000</v>
      </c>
      <c r="AY28" s="58">
        <f>60000+220000</f>
        <v>280000</v>
      </c>
      <c r="AZ28" s="58">
        <v>200000</v>
      </c>
      <c r="BA28" s="58"/>
      <c r="BB28" s="58">
        <v>200000</v>
      </c>
      <c r="BC28" s="58"/>
      <c r="BD28" s="58">
        <v>200000</v>
      </c>
      <c r="BE28" s="58"/>
      <c r="BF28" s="58">
        <v>200000</v>
      </c>
      <c r="BG28" s="58"/>
      <c r="BH28" s="58">
        <v>200000</v>
      </c>
      <c r="BI28" s="58"/>
    </row>
    <row r="29" spans="2:61" ht="18">
      <c r="B29" s="56">
        <v>306</v>
      </c>
      <c r="C29" s="57" t="s">
        <v>127</v>
      </c>
      <c r="D29" s="56" t="s">
        <v>51</v>
      </c>
      <c r="E29" s="172">
        <v>25</v>
      </c>
      <c r="F29" s="247">
        <f t="shared" ca="1" si="16"/>
        <v>0</v>
      </c>
      <c r="G29" s="242">
        <v>0</v>
      </c>
      <c r="H29" s="242">
        <v>0</v>
      </c>
      <c r="I29" s="248">
        <v>155004</v>
      </c>
      <c r="J29" s="177">
        <f t="shared" ca="1" si="17"/>
        <v>155004</v>
      </c>
      <c r="K29" s="216">
        <f t="shared" ca="1" si="19"/>
        <v>1.1475078032218523E-2</v>
      </c>
      <c r="L29" s="224">
        <f t="shared" ca="1" si="18"/>
        <v>155004</v>
      </c>
      <c r="M29" s="207">
        <f t="shared" ref="M29" ca="1" si="21">IFERROR(L29/J29,0)</f>
        <v>1</v>
      </c>
      <c r="N29" s="17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>
        <v>150000</v>
      </c>
      <c r="AV29" s="58"/>
      <c r="AW29" s="58">
        <v>5004</v>
      </c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</row>
    <row r="30" spans="2:61" ht="18">
      <c r="B30" s="56">
        <v>307</v>
      </c>
      <c r="C30" s="57" t="s">
        <v>180</v>
      </c>
      <c r="D30" s="56" t="s">
        <v>51</v>
      </c>
      <c r="E30" s="172">
        <v>24</v>
      </c>
      <c r="F30" s="247">
        <f t="shared" ca="1" si="16"/>
        <v>840000</v>
      </c>
      <c r="G30" s="242">
        <v>421517</v>
      </c>
      <c r="H30" s="242">
        <v>316517</v>
      </c>
      <c r="I30" s="248">
        <v>211517</v>
      </c>
      <c r="J30" s="177">
        <f t="shared" ca="1" si="17"/>
        <v>211517</v>
      </c>
      <c r="K30" s="216">
        <f t="shared" ca="1" si="19"/>
        <v>1.565878351617226E-2</v>
      </c>
      <c r="L30" s="224">
        <f t="shared" ca="1" si="18"/>
        <v>36517</v>
      </c>
      <c r="M30" s="207">
        <f t="shared" ca="1" si="20"/>
        <v>0.17264333363275766</v>
      </c>
      <c r="N30" s="178">
        <v>35000</v>
      </c>
      <c r="O30" s="58"/>
      <c r="P30" s="58">
        <v>35000</v>
      </c>
      <c r="Q30" s="58"/>
      <c r="R30" s="58">
        <v>35000</v>
      </c>
      <c r="S30" s="58"/>
      <c r="T30" s="58">
        <v>35000</v>
      </c>
      <c r="U30" s="58">
        <v>3577</v>
      </c>
      <c r="V30" s="58">
        <v>35000</v>
      </c>
      <c r="W30" s="58">
        <v>996</v>
      </c>
      <c r="X30" s="58">
        <v>35000</v>
      </c>
      <c r="Y30" s="58"/>
      <c r="Z30" s="58">
        <v>35000</v>
      </c>
      <c r="AA30" s="58">
        <v>6778</v>
      </c>
      <c r="AB30" s="58">
        <v>35000</v>
      </c>
      <c r="AC30" s="58">
        <v>14396</v>
      </c>
      <c r="AD30" s="58">
        <v>35000</v>
      </c>
      <c r="AE30" s="58">
        <v>10770</v>
      </c>
      <c r="AF30" s="58">
        <v>35000</v>
      </c>
      <c r="AG30" s="58"/>
      <c r="AH30" s="58">
        <v>35000</v>
      </c>
      <c r="AI30" s="58"/>
      <c r="AJ30" s="58">
        <v>35000</v>
      </c>
      <c r="AK30" s="58"/>
      <c r="AL30" s="58">
        <v>35000</v>
      </c>
      <c r="AM30" s="58"/>
      <c r="AN30" s="58">
        <v>35000</v>
      </c>
      <c r="AO30" s="58"/>
      <c r="AP30" s="58">
        <v>35000</v>
      </c>
      <c r="AQ30" s="58"/>
      <c r="AR30" s="58">
        <v>35000</v>
      </c>
      <c r="AS30" s="58"/>
      <c r="AT30" s="58">
        <v>35000</v>
      </c>
      <c r="AU30" s="58"/>
      <c r="AV30" s="58">
        <v>35000</v>
      </c>
      <c r="AW30" s="58"/>
      <c r="AX30" s="58">
        <v>35000</v>
      </c>
      <c r="AY30" s="58"/>
      <c r="AZ30" s="58">
        <v>35000</v>
      </c>
      <c r="BA30" s="58"/>
      <c r="BB30" s="58">
        <v>35000</v>
      </c>
      <c r="BC30" s="58"/>
      <c r="BD30" s="58">
        <v>35000</v>
      </c>
      <c r="BE30" s="58"/>
      <c r="BF30" s="58">
        <v>35000</v>
      </c>
      <c r="BG30" s="58"/>
      <c r="BH30" s="58">
        <v>35000</v>
      </c>
      <c r="BI30" s="58"/>
    </row>
    <row r="31" spans="2:61" ht="18">
      <c r="B31" s="56">
        <v>308</v>
      </c>
      <c r="C31" s="57" t="s">
        <v>179</v>
      </c>
      <c r="D31" s="56" t="s">
        <v>51</v>
      </c>
      <c r="E31" s="172">
        <v>24</v>
      </c>
      <c r="F31" s="247">
        <f t="shared" ca="1" si="16"/>
        <v>2400000</v>
      </c>
      <c r="G31" s="242">
        <v>1860057</v>
      </c>
      <c r="H31" s="242">
        <v>1716345</v>
      </c>
      <c r="I31" s="248">
        <v>1419525</v>
      </c>
      <c r="J31" s="177">
        <f t="shared" ca="1" si="17"/>
        <v>1419525</v>
      </c>
      <c r="K31" s="216">
        <f t="shared" ca="1" si="19"/>
        <v>0.10508864380070836</v>
      </c>
      <c r="L31" s="224">
        <f t="shared" ca="1" si="18"/>
        <v>919525</v>
      </c>
      <c r="M31" s="207">
        <f t="shared" ca="1" si="20"/>
        <v>0.64776950036103631</v>
      </c>
      <c r="N31" s="178">
        <v>100000</v>
      </c>
      <c r="O31" s="58"/>
      <c r="P31" s="58">
        <v>100000</v>
      </c>
      <c r="Q31" s="58"/>
      <c r="R31" s="58">
        <v>100000</v>
      </c>
      <c r="S31" s="58"/>
      <c r="T31" s="58">
        <v>100000</v>
      </c>
      <c r="U31" s="58">
        <v>45127</v>
      </c>
      <c r="V31" s="58">
        <v>100000</v>
      </c>
      <c r="W31" s="58">
        <v>17732</v>
      </c>
      <c r="X31" s="58">
        <v>100000</v>
      </c>
      <c r="Y31" s="58">
        <v>21372</v>
      </c>
      <c r="Z31" s="58">
        <v>100000</v>
      </c>
      <c r="AA31" s="58">
        <v>36460</v>
      </c>
      <c r="AB31" s="58">
        <v>100000</v>
      </c>
      <c r="AC31" s="58">
        <v>170013</v>
      </c>
      <c r="AD31" s="58">
        <v>100000</v>
      </c>
      <c r="AE31" s="58">
        <v>104795</v>
      </c>
      <c r="AF31" s="58">
        <v>100000</v>
      </c>
      <c r="AG31" s="58">
        <v>122600</v>
      </c>
      <c r="AH31" s="58">
        <v>100000</v>
      </c>
      <c r="AI31" s="58">
        <v>131961</v>
      </c>
      <c r="AJ31" s="58">
        <v>100000</v>
      </c>
      <c r="AK31" s="58"/>
      <c r="AL31" s="58">
        <v>100000</v>
      </c>
      <c r="AM31" s="58">
        <v>109997</v>
      </c>
      <c r="AN31" s="58">
        <v>100000</v>
      </c>
      <c r="AO31" s="58">
        <v>156288</v>
      </c>
      <c r="AP31" s="58">
        <v>100000</v>
      </c>
      <c r="AQ31" s="58"/>
      <c r="AR31" s="58">
        <v>100000</v>
      </c>
      <c r="AS31" s="58"/>
      <c r="AT31" s="58">
        <v>100000</v>
      </c>
      <c r="AU31" s="58">
        <v>2180</v>
      </c>
      <c r="AV31" s="58">
        <v>100000</v>
      </c>
      <c r="AW31" s="58">
        <v>1000</v>
      </c>
      <c r="AX31" s="58">
        <v>100000</v>
      </c>
      <c r="AY31" s="58"/>
      <c r="AZ31" s="58">
        <v>100000</v>
      </c>
      <c r="BA31" s="58"/>
      <c r="BB31" s="58">
        <v>100000</v>
      </c>
      <c r="BC31" s="58"/>
      <c r="BD31" s="58">
        <v>100000</v>
      </c>
      <c r="BE31" s="58"/>
      <c r="BF31" s="58">
        <v>100000</v>
      </c>
      <c r="BG31" s="58"/>
      <c r="BH31" s="58">
        <v>100000</v>
      </c>
      <c r="BI31" s="58"/>
    </row>
    <row r="32" spans="2:61" s="62" customFormat="1">
      <c r="B32" s="59"/>
      <c r="C32" s="60" t="s">
        <v>235</v>
      </c>
      <c r="D32" s="59"/>
      <c r="E32" s="173"/>
      <c r="F32" s="231">
        <f ca="1">SUM(F23:F31)</f>
        <v>17640000</v>
      </c>
      <c r="G32" s="232">
        <v>15388910</v>
      </c>
      <c r="H32" s="233">
        <v>14814998</v>
      </c>
      <c r="I32" s="233">
        <v>12990482</v>
      </c>
      <c r="J32" s="243">
        <f ca="1">SUM(J23:J31)</f>
        <v>13507882</v>
      </c>
      <c r="K32" s="217">
        <f t="shared" ref="K32" ca="1" si="22">+J32/$J$94</f>
        <v>0.11712830112759606</v>
      </c>
      <c r="L32" s="204">
        <f ca="1">SUM(L23:L31)</f>
        <v>9832882</v>
      </c>
      <c r="M32" s="208">
        <f t="shared" ref="M32" ca="1" si="23">L32/J32</f>
        <v>0.72793662248456126</v>
      </c>
      <c r="N32" s="179">
        <f t="shared" ref="N32:AD32" si="24">+SUM(N24:N31)</f>
        <v>735000</v>
      </c>
      <c r="O32" s="61">
        <f t="shared" si="24"/>
        <v>457913</v>
      </c>
      <c r="P32" s="61">
        <f t="shared" si="24"/>
        <v>735000</v>
      </c>
      <c r="Q32" s="61">
        <f t="shared" si="24"/>
        <v>220802</v>
      </c>
      <c r="R32" s="61">
        <f t="shared" si="24"/>
        <v>735000</v>
      </c>
      <c r="S32" s="61">
        <f t="shared" si="24"/>
        <v>602603</v>
      </c>
      <c r="T32" s="61">
        <f t="shared" si="24"/>
        <v>735000</v>
      </c>
      <c r="U32" s="61">
        <f t="shared" si="24"/>
        <v>437114</v>
      </c>
      <c r="V32" s="61">
        <f t="shared" si="24"/>
        <v>735000</v>
      </c>
      <c r="W32" s="61">
        <f t="shared" si="24"/>
        <v>1004972</v>
      </c>
      <c r="X32" s="61">
        <f t="shared" si="24"/>
        <v>735000</v>
      </c>
      <c r="Y32" s="61">
        <f t="shared" si="24"/>
        <v>647720</v>
      </c>
      <c r="Z32" s="61">
        <f t="shared" si="24"/>
        <v>735000</v>
      </c>
      <c r="AA32" s="61">
        <f t="shared" si="24"/>
        <v>693353</v>
      </c>
      <c r="AB32" s="61">
        <f t="shared" si="24"/>
        <v>735000</v>
      </c>
      <c r="AC32" s="61">
        <f t="shared" si="24"/>
        <v>782608</v>
      </c>
      <c r="AD32" s="61">
        <f t="shared" si="24"/>
        <v>735000</v>
      </c>
      <c r="AE32" s="61">
        <f t="shared" ref="AE32:AI32" si="25">+SUM(AE24:AE31)</f>
        <v>228565</v>
      </c>
      <c r="AF32" s="61">
        <f t="shared" si="25"/>
        <v>735000</v>
      </c>
      <c r="AG32" s="61">
        <f t="shared" si="25"/>
        <v>235669</v>
      </c>
      <c r="AH32" s="61">
        <f t="shared" si="25"/>
        <v>735000</v>
      </c>
      <c r="AI32" s="61">
        <f t="shared" si="25"/>
        <v>776561</v>
      </c>
      <c r="AJ32" s="61">
        <f>+SUM(AJ24:AJ31)</f>
        <v>735000</v>
      </c>
      <c r="AK32" s="61">
        <f t="shared" ref="AK32" si="26">+SUM(AK24:AK31)</f>
        <v>565653</v>
      </c>
      <c r="AL32" s="61">
        <f>+SUM(AL24:AL31)</f>
        <v>735000</v>
      </c>
      <c r="AM32" s="61">
        <f t="shared" ref="AM32" si="27">+SUM(AM24:AM31)</f>
        <v>650377</v>
      </c>
      <c r="AN32" s="61">
        <f>+SUM(AN24:AN31)</f>
        <v>735000</v>
      </c>
      <c r="AO32" s="61">
        <f t="shared" ref="AO32" si="28">+SUM(AO24:AO31)</f>
        <v>644288</v>
      </c>
      <c r="AP32" s="61">
        <f>+SUM(AP24:AP31)</f>
        <v>735000</v>
      </c>
      <c r="AQ32" s="61">
        <f>+SUM(AQ24:AQ31)</f>
        <v>485400</v>
      </c>
      <c r="AR32" s="61">
        <f>+SUM(AR24:AR31)</f>
        <v>735000</v>
      </c>
      <c r="AS32" s="61">
        <f t="shared" ref="AS32" si="29">+SUM(AS24:AS31)</f>
        <v>501400</v>
      </c>
      <c r="AT32" s="61">
        <f>+SUM(AT24:AT31)</f>
        <v>735000</v>
      </c>
      <c r="AU32" s="61">
        <f t="shared" ref="AU32" si="30">+SUM(AU24:AU31)</f>
        <v>314080</v>
      </c>
      <c r="AV32" s="61">
        <f>+SUM(AV24:AV31)</f>
        <v>735000</v>
      </c>
      <c r="AW32" s="61">
        <f t="shared" ref="AW32:BI32" si="31">+SUM(AW24:AW31)</f>
        <v>66404</v>
      </c>
      <c r="AX32" s="61">
        <f t="shared" si="31"/>
        <v>735000</v>
      </c>
      <c r="AY32" s="61">
        <f t="shared" si="31"/>
        <v>517400</v>
      </c>
      <c r="AZ32" s="61">
        <f t="shared" si="31"/>
        <v>735000</v>
      </c>
      <c r="BA32" s="61">
        <f t="shared" si="31"/>
        <v>0</v>
      </c>
      <c r="BB32" s="61">
        <f t="shared" si="31"/>
        <v>735000</v>
      </c>
      <c r="BC32" s="61">
        <f t="shared" si="31"/>
        <v>0</v>
      </c>
      <c r="BD32" s="61">
        <f t="shared" si="31"/>
        <v>735000</v>
      </c>
      <c r="BE32" s="61">
        <f t="shared" si="31"/>
        <v>0</v>
      </c>
      <c r="BF32" s="61">
        <f t="shared" si="31"/>
        <v>735000</v>
      </c>
      <c r="BG32" s="61">
        <f t="shared" si="31"/>
        <v>0</v>
      </c>
      <c r="BH32" s="61">
        <f t="shared" si="31"/>
        <v>735000</v>
      </c>
      <c r="BI32" s="61">
        <f t="shared" si="31"/>
        <v>0</v>
      </c>
    </row>
    <row r="33" spans="2:61" ht="1.5" customHeight="1">
      <c r="B33" s="56"/>
      <c r="C33" s="57"/>
      <c r="D33" s="56"/>
      <c r="E33" s="172"/>
      <c r="F33" s="234"/>
      <c r="G33" s="235"/>
      <c r="H33" s="236"/>
      <c r="I33" s="236"/>
      <c r="J33" s="178"/>
      <c r="K33" s="216"/>
      <c r="L33" s="225"/>
      <c r="M33" s="207"/>
      <c r="N33" s="17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</row>
    <row r="34" spans="2:61" s="55" customFormat="1" ht="18">
      <c r="B34" s="52">
        <v>400</v>
      </c>
      <c r="C34" s="53" t="s">
        <v>68</v>
      </c>
      <c r="D34" s="52"/>
      <c r="E34" s="171"/>
      <c r="F34" s="247">
        <f t="shared" ref="F34:F40" ca="1" si="32">SUMIF($N$8:$BI$9,$AT$8,N34:BI34)</f>
        <v>0</v>
      </c>
      <c r="G34" s="242">
        <v>0</v>
      </c>
      <c r="H34" s="242">
        <v>0</v>
      </c>
      <c r="I34" s="248">
        <v>0</v>
      </c>
      <c r="J34" s="177">
        <f t="shared" ref="J34:J40" ca="1" si="33">SUMIF($N$8:$BI$9,$N$8,N34:BI34)-SUMIFS(OFFSET($N34,,,,MATCH($O$5,$N$7:$BI$7,0)),OFFSET($N$8,,,,MATCH($O$5,$N$7:$BI$7,0)),$N$8)+L34</f>
        <v>0</v>
      </c>
      <c r="K34" s="218"/>
      <c r="L34" s="224">
        <f t="shared" ref="L34:L40" ca="1" si="34">SUMIFS(OFFSET($N34,,,,MATCH($O$5,$N$7:$BI$7,0)+1),OFFSET($N$8,,,,MATCH($O$5,$N$7:$BI$7,0)+1),$O$8)</f>
        <v>0</v>
      </c>
      <c r="M34" s="209"/>
      <c r="N34" s="177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</row>
    <row r="35" spans="2:61" ht="18">
      <c r="B35" s="56">
        <v>401</v>
      </c>
      <c r="C35" s="57" t="s">
        <v>132</v>
      </c>
      <c r="D35" s="56"/>
      <c r="E35" s="172"/>
      <c r="F35" s="247">
        <f t="shared" ca="1" si="32"/>
        <v>0</v>
      </c>
      <c r="G35" s="242">
        <v>5000</v>
      </c>
      <c r="H35" s="242">
        <v>5000</v>
      </c>
      <c r="I35" s="248">
        <v>5000</v>
      </c>
      <c r="J35" s="177">
        <f t="shared" ca="1" si="33"/>
        <v>5000</v>
      </c>
      <c r="K35" s="216">
        <f ca="1">+J35/$J$41</f>
        <v>4.9891655281390931E-4</v>
      </c>
      <c r="L35" s="224">
        <f t="shared" ca="1" si="34"/>
        <v>5000</v>
      </c>
      <c r="M35" s="207">
        <f t="shared" ref="M35:M40" ca="1" si="35">IFERROR(L35/J35,0)</f>
        <v>1</v>
      </c>
      <c r="N35" s="178"/>
      <c r="O35" s="58"/>
      <c r="P35" s="58"/>
      <c r="Q35" s="58">
        <v>5000</v>
      </c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</row>
    <row r="36" spans="2:61" ht="18">
      <c r="B36" s="56">
        <v>402</v>
      </c>
      <c r="C36" s="57" t="s">
        <v>155</v>
      </c>
      <c r="D36" s="56"/>
      <c r="E36" s="172"/>
      <c r="F36" s="247">
        <f t="shared" ca="1" si="32"/>
        <v>0</v>
      </c>
      <c r="G36" s="242">
        <v>65500</v>
      </c>
      <c r="H36" s="242">
        <v>65500</v>
      </c>
      <c r="I36" s="248">
        <v>65500</v>
      </c>
      <c r="J36" s="177">
        <f t="shared" ca="1" si="33"/>
        <v>65500</v>
      </c>
      <c r="K36" s="216">
        <f t="shared" ref="K36:K40" ca="1" si="36">+J36/$J$41</f>
        <v>6.5358068418622118E-3</v>
      </c>
      <c r="L36" s="224">
        <f t="shared" ca="1" si="34"/>
        <v>65500</v>
      </c>
      <c r="M36" s="207">
        <f t="shared" ca="1" si="35"/>
        <v>1</v>
      </c>
      <c r="N36" s="178"/>
      <c r="O36" s="58"/>
      <c r="P36" s="58"/>
      <c r="Q36" s="58">
        <v>50500</v>
      </c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>
        <v>15000</v>
      </c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</row>
    <row r="37" spans="2:61" ht="14.25" customHeight="1">
      <c r="B37" s="56">
        <v>403</v>
      </c>
      <c r="C37" s="57" t="s">
        <v>153</v>
      </c>
      <c r="D37" s="56" t="s">
        <v>51</v>
      </c>
      <c r="E37" s="172">
        <v>24</v>
      </c>
      <c r="F37" s="247">
        <f t="shared" ca="1" si="32"/>
        <v>400000</v>
      </c>
      <c r="G37" s="242">
        <v>841803</v>
      </c>
      <c r="H37" s="242">
        <v>819753</v>
      </c>
      <c r="I37" s="248">
        <v>864253</v>
      </c>
      <c r="J37" s="177">
        <f t="shared" ca="1" si="33"/>
        <v>917053</v>
      </c>
      <c r="K37" s="216">
        <f t="shared" ca="1" si="36"/>
        <v>9.1506584301530802E-2</v>
      </c>
      <c r="L37" s="224">
        <f t="shared" ca="1" si="34"/>
        <v>817053</v>
      </c>
      <c r="M37" s="207">
        <f t="shared" ca="1" si="35"/>
        <v>0.89095504839960182</v>
      </c>
      <c r="N37" s="178"/>
      <c r="O37" s="58">
        <v>22603</v>
      </c>
      <c r="P37" s="58">
        <v>50000</v>
      </c>
      <c r="Q37" s="58">
        <v>25000</v>
      </c>
      <c r="R37" s="58"/>
      <c r="S37" s="58">
        <v>16100</v>
      </c>
      <c r="T37" s="58"/>
      <c r="U37" s="58">
        <v>10000</v>
      </c>
      <c r="V37" s="58">
        <v>50000</v>
      </c>
      <c r="W37" s="58">
        <v>47000</v>
      </c>
      <c r="X37" s="58"/>
      <c r="Y37" s="58"/>
      <c r="Z37" s="58"/>
      <c r="AA37" s="58">
        <v>270500</v>
      </c>
      <c r="AB37" s="58">
        <v>50000</v>
      </c>
      <c r="AC37" s="58">
        <v>25400</v>
      </c>
      <c r="AD37" s="58"/>
      <c r="AE37" s="58">
        <v>35000</v>
      </c>
      <c r="AF37" s="58"/>
      <c r="AG37" s="58">
        <v>81800</v>
      </c>
      <c r="AH37" s="58">
        <v>50000</v>
      </c>
      <c r="AI37" s="58">
        <v>59200</v>
      </c>
      <c r="AJ37" s="58"/>
      <c r="AK37" s="58">
        <v>9000</v>
      </c>
      <c r="AL37" s="58"/>
      <c r="AM37" s="58">
        <v>40200</v>
      </c>
      <c r="AN37" s="58">
        <v>50000</v>
      </c>
      <c r="AO37" s="58">
        <v>5200</v>
      </c>
      <c r="AP37" s="58"/>
      <c r="AQ37" s="58">
        <v>10850</v>
      </c>
      <c r="AR37" s="58"/>
      <c r="AS37" s="58">
        <v>11900</v>
      </c>
      <c r="AT37" s="58">
        <v>50000</v>
      </c>
      <c r="AU37" s="58">
        <v>81000</v>
      </c>
      <c r="AV37" s="58"/>
      <c r="AW37" s="58">
        <v>13500</v>
      </c>
      <c r="AX37" s="58"/>
      <c r="AY37" s="58">
        <v>52800</v>
      </c>
      <c r="AZ37" s="58">
        <v>50000</v>
      </c>
      <c r="BA37" s="58"/>
      <c r="BB37" s="58"/>
      <c r="BC37" s="58"/>
      <c r="BD37" s="58"/>
      <c r="BE37" s="58"/>
      <c r="BF37" s="58">
        <v>50000</v>
      </c>
      <c r="BG37" s="58"/>
      <c r="BH37" s="58"/>
      <c r="BI37" s="58"/>
    </row>
    <row r="38" spans="2:61" ht="18">
      <c r="B38" s="56">
        <v>404</v>
      </c>
      <c r="C38" s="57" t="s">
        <v>70</v>
      </c>
      <c r="D38" s="56" t="s">
        <v>51</v>
      </c>
      <c r="E38" s="172">
        <v>24</v>
      </c>
      <c r="F38" s="247">
        <f t="shared" ca="1" si="32"/>
        <v>400000</v>
      </c>
      <c r="G38" s="242">
        <v>200000</v>
      </c>
      <c r="H38" s="242">
        <v>150000</v>
      </c>
      <c r="I38" s="248">
        <v>100000</v>
      </c>
      <c r="J38" s="177">
        <f t="shared" ca="1" si="33"/>
        <v>100000</v>
      </c>
      <c r="K38" s="216">
        <f t="shared" ca="1" si="36"/>
        <v>9.978331056278187E-3</v>
      </c>
      <c r="L38" s="224">
        <f t="shared" ca="1" si="34"/>
        <v>0</v>
      </c>
      <c r="M38" s="207">
        <f t="shared" ca="1" si="35"/>
        <v>0</v>
      </c>
      <c r="N38" s="178"/>
      <c r="O38" s="58"/>
      <c r="P38" s="58">
        <v>50000</v>
      </c>
      <c r="Q38" s="58"/>
      <c r="R38" s="58"/>
      <c r="S38" s="58"/>
      <c r="T38" s="58"/>
      <c r="U38" s="58"/>
      <c r="V38" s="58">
        <v>50000</v>
      </c>
      <c r="W38" s="58"/>
      <c r="X38" s="58"/>
      <c r="Y38" s="58"/>
      <c r="Z38" s="58"/>
      <c r="AA38" s="58"/>
      <c r="AB38" s="58">
        <v>50000</v>
      </c>
      <c r="AC38" s="58"/>
      <c r="AD38" s="58"/>
      <c r="AE38" s="58"/>
      <c r="AF38" s="58"/>
      <c r="AG38" s="58"/>
      <c r="AH38" s="58">
        <v>50000</v>
      </c>
      <c r="AI38" s="58"/>
      <c r="AJ38" s="58"/>
      <c r="AK38" s="58"/>
      <c r="AL38" s="58"/>
      <c r="AM38" s="58"/>
      <c r="AN38" s="58">
        <v>50000</v>
      </c>
      <c r="AO38" s="58"/>
      <c r="AP38" s="58"/>
      <c r="AQ38" s="58"/>
      <c r="AR38" s="58"/>
      <c r="AS38" s="58"/>
      <c r="AT38" s="58">
        <v>50000</v>
      </c>
      <c r="AU38" s="58"/>
      <c r="AV38" s="58"/>
      <c r="AW38" s="58"/>
      <c r="AX38" s="58"/>
      <c r="AY38" s="58"/>
      <c r="AZ38" s="58">
        <v>50000</v>
      </c>
      <c r="BA38" s="58"/>
      <c r="BB38" s="58"/>
      <c r="BC38" s="58"/>
      <c r="BD38" s="58"/>
      <c r="BE38" s="58"/>
      <c r="BF38" s="58">
        <v>50000</v>
      </c>
      <c r="BG38" s="58"/>
      <c r="BH38" s="58"/>
      <c r="BI38" s="58"/>
    </row>
    <row r="39" spans="2:61" ht="18">
      <c r="B39" s="56">
        <v>405</v>
      </c>
      <c r="C39" s="57" t="s">
        <v>71</v>
      </c>
      <c r="D39" s="56" t="s">
        <v>51</v>
      </c>
      <c r="E39" s="172">
        <v>24</v>
      </c>
      <c r="F39" s="247">
        <f t="shared" ca="1" si="32"/>
        <v>4000000</v>
      </c>
      <c r="G39" s="242">
        <v>4765200</v>
      </c>
      <c r="H39" s="242">
        <v>4547500</v>
      </c>
      <c r="I39" s="248">
        <v>7488100</v>
      </c>
      <c r="J39" s="177">
        <f t="shared" ca="1" si="33"/>
        <v>7488100</v>
      </c>
      <c r="K39" s="216">
        <f t="shared" ca="1" si="36"/>
        <v>0.7471874078251669</v>
      </c>
      <c r="L39" s="224">
        <f t="shared" ca="1" si="34"/>
        <v>6488100</v>
      </c>
      <c r="M39" s="207">
        <f t="shared" ca="1" si="35"/>
        <v>0.86645477490952316</v>
      </c>
      <c r="N39" s="178"/>
      <c r="O39" s="58"/>
      <c r="P39" s="58"/>
      <c r="Q39" s="58"/>
      <c r="R39" s="58"/>
      <c r="S39" s="58">
        <v>645200</v>
      </c>
      <c r="T39" s="58">
        <v>1000000</v>
      </c>
      <c r="U39" s="58"/>
      <c r="V39" s="58"/>
      <c r="W39" s="58">
        <v>2120000</v>
      </c>
      <c r="X39" s="58"/>
      <c r="Y39" s="58"/>
      <c r="Z39" s="58"/>
      <c r="AA39" s="58"/>
      <c r="AB39" s="58"/>
      <c r="AC39" s="58"/>
      <c r="AD39" s="58"/>
      <c r="AE39" s="58"/>
      <c r="AF39" s="58">
        <v>1000000</v>
      </c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>
        <v>782300</v>
      </c>
      <c r="AR39" s="58">
        <v>1000000</v>
      </c>
      <c r="AS39" s="58"/>
      <c r="AT39" s="58"/>
      <c r="AU39" s="58">
        <v>2940600</v>
      </c>
      <c r="AV39" s="58"/>
      <c r="AW39" s="58"/>
      <c r="AX39" s="58"/>
      <c r="AY39" s="58"/>
      <c r="AZ39" s="58"/>
      <c r="BA39" s="58"/>
      <c r="BB39" s="58"/>
      <c r="BC39" s="58"/>
      <c r="BD39" s="58">
        <v>1000000</v>
      </c>
      <c r="BE39" s="58"/>
      <c r="BF39" s="58"/>
      <c r="BG39" s="58"/>
      <c r="BH39" s="58"/>
      <c r="BI39" s="58"/>
    </row>
    <row r="40" spans="2:61" s="113" customFormat="1" ht="18">
      <c r="B40" s="112">
        <v>405</v>
      </c>
      <c r="C40" s="107" t="s">
        <v>150</v>
      </c>
      <c r="D40" s="112" t="s">
        <v>40</v>
      </c>
      <c r="E40" s="174">
        <v>1</v>
      </c>
      <c r="F40" s="247">
        <f t="shared" ca="1" si="32"/>
        <v>1800000</v>
      </c>
      <c r="G40" s="242">
        <v>1446063</v>
      </c>
      <c r="H40" s="242">
        <v>1446063</v>
      </c>
      <c r="I40" s="248">
        <v>1446063</v>
      </c>
      <c r="J40" s="177">
        <f t="shared" ca="1" si="33"/>
        <v>1446063</v>
      </c>
      <c r="K40" s="216">
        <f t="shared" ca="1" si="36"/>
        <v>0.14429295342234802</v>
      </c>
      <c r="L40" s="224">
        <f t="shared" ca="1" si="34"/>
        <v>846063</v>
      </c>
      <c r="M40" s="207">
        <f t="shared" ca="1" si="35"/>
        <v>0.58508031807742811</v>
      </c>
      <c r="N40" s="183">
        <v>600000</v>
      </c>
      <c r="O40" s="111">
        <v>2500</v>
      </c>
      <c r="P40" s="111"/>
      <c r="Q40" s="111"/>
      <c r="R40" s="111"/>
      <c r="S40" s="111"/>
      <c r="T40" s="111"/>
      <c r="U40" s="111"/>
      <c r="V40" s="111"/>
      <c r="W40" s="111"/>
      <c r="X40" s="111"/>
      <c r="Y40" s="111">
        <v>22419</v>
      </c>
      <c r="Z40" s="111"/>
      <c r="AA40" s="111">
        <v>484000</v>
      </c>
      <c r="AB40" s="111"/>
      <c r="AC40" s="111"/>
      <c r="AD40" s="111"/>
      <c r="AE40" s="111"/>
      <c r="AF40" s="111"/>
      <c r="AG40" s="111">
        <v>337144</v>
      </c>
      <c r="AH40" s="111"/>
      <c r="AI40" s="111"/>
      <c r="AJ40" s="111"/>
      <c r="AK40" s="111"/>
      <c r="AL40" s="111">
        <v>600000</v>
      </c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>
        <v>600000</v>
      </c>
      <c r="BI40" s="111"/>
    </row>
    <row r="41" spans="2:61" s="62" customFormat="1">
      <c r="B41" s="59"/>
      <c r="C41" s="60" t="s">
        <v>236</v>
      </c>
      <c r="D41" s="59"/>
      <c r="E41" s="173"/>
      <c r="F41" s="231">
        <f ca="1">SUM(F34:F40)</f>
        <v>6600000</v>
      </c>
      <c r="G41" s="232">
        <v>7323566</v>
      </c>
      <c r="H41" s="233">
        <v>7033816</v>
      </c>
      <c r="I41" s="233">
        <v>9968916</v>
      </c>
      <c r="J41" s="243">
        <f ca="1">SUM(J34:J40)</f>
        <v>10021716</v>
      </c>
      <c r="K41" s="217">
        <f t="shared" ref="K41" ca="1" si="37">+J41/$J$94</f>
        <v>8.6899379892661749E-2</v>
      </c>
      <c r="L41" s="204">
        <f ca="1">SUM(L34:L40)</f>
        <v>8221716</v>
      </c>
      <c r="M41" s="208">
        <f t="shared" ref="M41" ca="1" si="38">L41/J41</f>
        <v>0.82039004098699264</v>
      </c>
      <c r="N41" s="179">
        <f>+SUM(N35:N40)</f>
        <v>600000</v>
      </c>
      <c r="O41" s="61">
        <f t="shared" ref="O41:BI41" si="39">+SUM(O35:O40)</f>
        <v>25103</v>
      </c>
      <c r="P41" s="61">
        <f t="shared" si="39"/>
        <v>100000</v>
      </c>
      <c r="Q41" s="61">
        <f t="shared" si="39"/>
        <v>80500</v>
      </c>
      <c r="R41" s="61">
        <f t="shared" si="39"/>
        <v>0</v>
      </c>
      <c r="S41" s="61">
        <f>+SUM(S35:S40)</f>
        <v>661300</v>
      </c>
      <c r="T41" s="61">
        <f t="shared" si="39"/>
        <v>1000000</v>
      </c>
      <c r="U41" s="61">
        <f t="shared" ref="U41" si="40">+SUM(U35:U40)</f>
        <v>10000</v>
      </c>
      <c r="V41" s="61">
        <f t="shared" si="39"/>
        <v>100000</v>
      </c>
      <c r="W41" s="61">
        <f t="shared" ref="W41" si="41">+SUM(W35:W40)</f>
        <v>2167000</v>
      </c>
      <c r="X41" s="61">
        <f t="shared" si="39"/>
        <v>0</v>
      </c>
      <c r="Y41" s="61">
        <f t="shared" si="39"/>
        <v>22419</v>
      </c>
      <c r="Z41" s="61">
        <f t="shared" si="39"/>
        <v>0</v>
      </c>
      <c r="AA41" s="61">
        <f t="shared" si="39"/>
        <v>754500</v>
      </c>
      <c r="AB41" s="61">
        <f t="shared" si="39"/>
        <v>100000</v>
      </c>
      <c r="AC41" s="61">
        <f t="shared" si="39"/>
        <v>25400</v>
      </c>
      <c r="AD41" s="61">
        <f t="shared" si="39"/>
        <v>0</v>
      </c>
      <c r="AE41" s="61">
        <f t="shared" si="39"/>
        <v>35000</v>
      </c>
      <c r="AF41" s="61">
        <f t="shared" si="39"/>
        <v>1000000</v>
      </c>
      <c r="AG41" s="61">
        <f t="shared" si="39"/>
        <v>433944</v>
      </c>
      <c r="AH41" s="61">
        <f t="shared" si="39"/>
        <v>100000</v>
      </c>
      <c r="AI41" s="61">
        <f t="shared" si="39"/>
        <v>59200</v>
      </c>
      <c r="AJ41" s="61">
        <f t="shared" si="39"/>
        <v>0</v>
      </c>
      <c r="AK41" s="61">
        <f t="shared" si="39"/>
        <v>9000</v>
      </c>
      <c r="AL41" s="61">
        <f t="shared" si="39"/>
        <v>600000</v>
      </c>
      <c r="AM41" s="61">
        <f t="shared" si="39"/>
        <v>40200</v>
      </c>
      <c r="AN41" s="61">
        <f t="shared" si="39"/>
        <v>100000</v>
      </c>
      <c r="AO41" s="61">
        <f t="shared" si="39"/>
        <v>5200</v>
      </c>
      <c r="AP41" s="61">
        <f t="shared" si="39"/>
        <v>0</v>
      </c>
      <c r="AQ41" s="61">
        <f t="shared" si="39"/>
        <v>793150</v>
      </c>
      <c r="AR41" s="61">
        <f t="shared" si="39"/>
        <v>1000000</v>
      </c>
      <c r="AS41" s="61">
        <f t="shared" si="39"/>
        <v>11900</v>
      </c>
      <c r="AT41" s="61">
        <f t="shared" si="39"/>
        <v>100000</v>
      </c>
      <c r="AU41" s="61">
        <f t="shared" si="39"/>
        <v>3021600</v>
      </c>
      <c r="AV41" s="61">
        <f t="shared" si="39"/>
        <v>0</v>
      </c>
      <c r="AW41" s="61">
        <f t="shared" si="39"/>
        <v>13500</v>
      </c>
      <c r="AX41" s="61">
        <f t="shared" si="39"/>
        <v>0</v>
      </c>
      <c r="AY41" s="61">
        <f t="shared" si="39"/>
        <v>52800</v>
      </c>
      <c r="AZ41" s="61">
        <f t="shared" si="39"/>
        <v>100000</v>
      </c>
      <c r="BA41" s="61">
        <f t="shared" si="39"/>
        <v>0</v>
      </c>
      <c r="BB41" s="61">
        <f t="shared" si="39"/>
        <v>0</v>
      </c>
      <c r="BC41" s="61">
        <f t="shared" si="39"/>
        <v>0</v>
      </c>
      <c r="BD41" s="61">
        <f t="shared" si="39"/>
        <v>1000000</v>
      </c>
      <c r="BE41" s="61">
        <f t="shared" si="39"/>
        <v>0</v>
      </c>
      <c r="BF41" s="61">
        <f t="shared" si="39"/>
        <v>100000</v>
      </c>
      <c r="BG41" s="61">
        <f t="shared" si="39"/>
        <v>0</v>
      </c>
      <c r="BH41" s="61">
        <f t="shared" si="39"/>
        <v>600000</v>
      </c>
      <c r="BI41" s="61">
        <f t="shared" si="39"/>
        <v>0</v>
      </c>
    </row>
    <row r="42" spans="2:61" ht="1.5" customHeight="1">
      <c r="B42" s="56"/>
      <c r="C42" s="57"/>
      <c r="D42" s="56"/>
      <c r="E42" s="172"/>
      <c r="F42" s="237"/>
      <c r="G42" s="229"/>
      <c r="H42" s="230"/>
      <c r="I42" s="230"/>
      <c r="J42" s="178"/>
      <c r="K42" s="216"/>
      <c r="L42" s="225"/>
      <c r="M42" s="207"/>
      <c r="N42" s="17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</row>
    <row r="43" spans="2:61" s="55" customFormat="1" ht="18">
      <c r="B43" s="52">
        <v>500</v>
      </c>
      <c r="C43" s="53" t="s">
        <v>72</v>
      </c>
      <c r="D43" s="52"/>
      <c r="E43" s="171"/>
      <c r="F43" s="247">
        <f t="shared" ref="F43:F50" ca="1" si="42">SUMIF($N$8:$BI$9,$AT$8,N43:BI43)</f>
        <v>0</v>
      </c>
      <c r="G43" s="242">
        <v>0</v>
      </c>
      <c r="H43" s="242">
        <v>0</v>
      </c>
      <c r="I43" s="248">
        <v>0</v>
      </c>
      <c r="J43" s="177">
        <f t="shared" ref="J43:J50" ca="1" si="43">SUMIF($N$8:$BI$9,$N$8,N43:BI43)-SUMIFS(OFFSET($N43,,,,MATCH($O$5,$N$7:$BI$7,0)),OFFSET($N$8,,,,MATCH($O$5,$N$7:$BI$7,0)),$N$8)+L43</f>
        <v>0</v>
      </c>
      <c r="K43" s="218"/>
      <c r="L43" s="224">
        <f t="shared" ref="L43:L50" ca="1" si="44">SUMIFS(OFFSET($N43,,,,MATCH($O$5,$N$7:$BI$7,0)+1),OFFSET($N$8,,,,MATCH($O$5,$N$7:$BI$7,0)+1),$O$8)</f>
        <v>0</v>
      </c>
      <c r="M43" s="209"/>
      <c r="N43" s="177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</row>
    <row r="44" spans="2:61" ht="18">
      <c r="B44" s="56">
        <v>501</v>
      </c>
      <c r="C44" s="57" t="s">
        <v>146</v>
      </c>
      <c r="D44" s="56" t="s">
        <v>51</v>
      </c>
      <c r="E44" s="172">
        <v>24</v>
      </c>
      <c r="F44" s="247">
        <f t="shared" ca="1" si="42"/>
        <v>9600000</v>
      </c>
      <c r="G44" s="242">
        <v>6894161</v>
      </c>
      <c r="H44" s="242">
        <v>6416087</v>
      </c>
      <c r="I44" s="248">
        <v>5619587</v>
      </c>
      <c r="J44" s="177">
        <f t="shared" ca="1" si="43"/>
        <v>6103620</v>
      </c>
      <c r="K44" s="219">
        <f ca="1">J44/$J$51</f>
        <v>0.2277998593927554</v>
      </c>
      <c r="L44" s="224">
        <f t="shared" ca="1" si="44"/>
        <v>4103620</v>
      </c>
      <c r="M44" s="207">
        <f t="shared" ref="M44:M50" ca="1" si="45">IFERROR(L44/J44,0)</f>
        <v>0.6723256034943198</v>
      </c>
      <c r="N44" s="178">
        <f>2*200000</f>
        <v>400000</v>
      </c>
      <c r="O44" s="58"/>
      <c r="P44" s="58">
        <f>2*200000</f>
        <v>400000</v>
      </c>
      <c r="Q44" s="58"/>
      <c r="R44" s="58">
        <f>2*200000</f>
        <v>400000</v>
      </c>
      <c r="S44" s="58">
        <v>309925</v>
      </c>
      <c r="T44" s="58">
        <f>2*200000</f>
        <v>400000</v>
      </c>
      <c r="U44" s="58"/>
      <c r="V44" s="58">
        <f>2*200000</f>
        <v>400000</v>
      </c>
      <c r="W44" s="58">
        <v>212101</v>
      </c>
      <c r="X44" s="58">
        <f>2*200000</f>
        <v>400000</v>
      </c>
      <c r="Y44" s="58"/>
      <c r="Z44" s="58">
        <f>2*200000</f>
        <v>400000</v>
      </c>
      <c r="AA44" s="58">
        <v>360409</v>
      </c>
      <c r="AB44" s="58">
        <f>2*200000</f>
        <v>400000</v>
      </c>
      <c r="AC44" s="58">
        <v>465447</v>
      </c>
      <c r="AD44" s="58">
        <f>2*200000</f>
        <v>400000</v>
      </c>
      <c r="AE44" s="58">
        <v>710590</v>
      </c>
      <c r="AF44" s="58">
        <f>2*200000</f>
        <v>400000</v>
      </c>
      <c r="AG44" s="58">
        <v>110170</v>
      </c>
      <c r="AH44" s="58">
        <f>2*200000</f>
        <v>400000</v>
      </c>
      <c r="AI44" s="58"/>
      <c r="AJ44" s="58">
        <f>2*200000</f>
        <v>400000</v>
      </c>
      <c r="AK44" s="58">
        <v>1000</v>
      </c>
      <c r="AL44" s="58">
        <f>2*200000</f>
        <v>400000</v>
      </c>
      <c r="AM44" s="58">
        <v>324519</v>
      </c>
      <c r="AN44" s="58">
        <f>2*200000</f>
        <v>400000</v>
      </c>
      <c r="AO44" s="58">
        <v>242828</v>
      </c>
      <c r="AP44" s="58">
        <f>2*200000</f>
        <v>400000</v>
      </c>
      <c r="AQ44" s="58"/>
      <c r="AR44" s="58">
        <f>2*200000</f>
        <v>400000</v>
      </c>
      <c r="AS44" s="58">
        <v>479098</v>
      </c>
      <c r="AT44" s="58">
        <f>2*200000</f>
        <v>400000</v>
      </c>
      <c r="AU44" s="58">
        <v>2000</v>
      </c>
      <c r="AV44" s="58">
        <f>2*200000</f>
        <v>400000</v>
      </c>
      <c r="AW44" s="58">
        <v>401500</v>
      </c>
      <c r="AX44" s="58">
        <f>2*200000</f>
        <v>400000</v>
      </c>
      <c r="AY44" s="58">
        <f>483883+150</f>
        <v>484033</v>
      </c>
      <c r="AZ44" s="58">
        <f>2*200000</f>
        <v>400000</v>
      </c>
      <c r="BA44" s="58"/>
      <c r="BB44" s="58">
        <f>2*200000</f>
        <v>400000</v>
      </c>
      <c r="BC44" s="58"/>
      <c r="BD44" s="58">
        <f>2*200000</f>
        <v>400000</v>
      </c>
      <c r="BE44" s="58"/>
      <c r="BF44" s="58">
        <f>2*200000</f>
        <v>400000</v>
      </c>
      <c r="BG44" s="58"/>
      <c r="BH44" s="58">
        <f>2*200000</f>
        <v>400000</v>
      </c>
      <c r="BI44" s="58"/>
    </row>
    <row r="45" spans="2:61" ht="18">
      <c r="B45" s="56">
        <v>502</v>
      </c>
      <c r="C45" s="57" t="s">
        <v>121</v>
      </c>
      <c r="D45" s="56" t="s">
        <v>51</v>
      </c>
      <c r="E45" s="172">
        <v>25</v>
      </c>
      <c r="F45" s="247">
        <f t="shared" ca="1" si="42"/>
        <v>0</v>
      </c>
      <c r="G45" s="242">
        <v>705820</v>
      </c>
      <c r="H45" s="242">
        <v>705820</v>
      </c>
      <c r="I45" s="248">
        <v>705820</v>
      </c>
      <c r="J45" s="177">
        <f t="shared" ca="1" si="43"/>
        <v>705820</v>
      </c>
      <c r="K45" s="219">
        <f t="shared" ref="K45:K50" ca="1" si="46">J45/$J$51</f>
        <v>2.6342678075731225E-2</v>
      </c>
      <c r="L45" s="224">
        <f t="shared" ca="1" si="44"/>
        <v>705820</v>
      </c>
      <c r="M45" s="207">
        <f t="shared" ca="1" si="45"/>
        <v>1</v>
      </c>
      <c r="N45" s="178"/>
      <c r="O45" s="58"/>
      <c r="P45" s="58"/>
      <c r="Q45" s="58"/>
      <c r="R45" s="58"/>
      <c r="S45" s="58"/>
      <c r="T45" s="58"/>
      <c r="U45" s="58"/>
      <c r="V45" s="58"/>
      <c r="W45" s="58">
        <v>105820</v>
      </c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>
        <v>600000</v>
      </c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</row>
    <row r="46" spans="2:61" s="113" customFormat="1" ht="18">
      <c r="B46" s="112">
        <v>503</v>
      </c>
      <c r="C46" s="107" t="s">
        <v>125</v>
      </c>
      <c r="D46" s="112" t="s">
        <v>51</v>
      </c>
      <c r="E46" s="174">
        <v>24</v>
      </c>
      <c r="F46" s="247">
        <f t="shared" ca="1" si="42"/>
        <v>1680000</v>
      </c>
      <c r="G46" s="242">
        <v>938414</v>
      </c>
      <c r="H46" s="242">
        <v>728414</v>
      </c>
      <c r="I46" s="248">
        <v>518414</v>
      </c>
      <c r="J46" s="177">
        <f t="shared" ca="1" si="43"/>
        <v>518414</v>
      </c>
      <c r="K46" s="219">
        <f t="shared" ca="1" si="46"/>
        <v>1.934829434126566E-2</v>
      </c>
      <c r="L46" s="224">
        <f t="shared" ca="1" si="44"/>
        <v>168414</v>
      </c>
      <c r="M46" s="207">
        <f t="shared" ca="1" si="45"/>
        <v>0.32486391185423236</v>
      </c>
      <c r="N46" s="183">
        <v>0</v>
      </c>
      <c r="O46" s="111"/>
      <c r="P46" s="111">
        <v>0</v>
      </c>
      <c r="Q46" s="111"/>
      <c r="R46" s="111">
        <v>0</v>
      </c>
      <c r="S46" s="111"/>
      <c r="T46" s="111">
        <f>2*35000</f>
        <v>70000</v>
      </c>
      <c r="U46" s="111"/>
      <c r="V46" s="111">
        <f>(2*35000)+(3*70000)</f>
        <v>280000</v>
      </c>
      <c r="W46" s="111">
        <v>168414</v>
      </c>
      <c r="X46" s="111">
        <f>2*35000</f>
        <v>70000</v>
      </c>
      <c r="Y46" s="111"/>
      <c r="Z46" s="111">
        <f>2*35000</f>
        <v>70000</v>
      </c>
      <c r="AA46" s="111"/>
      <c r="AB46" s="111">
        <f>2*35000</f>
        <v>70000</v>
      </c>
      <c r="AC46" s="111"/>
      <c r="AD46" s="111">
        <f>2*35000</f>
        <v>70000</v>
      </c>
      <c r="AE46" s="111"/>
      <c r="AF46" s="111">
        <f>2*35000</f>
        <v>70000</v>
      </c>
      <c r="AG46" s="111"/>
      <c r="AH46" s="111">
        <f>2*35000</f>
        <v>70000</v>
      </c>
      <c r="AI46" s="111"/>
      <c r="AJ46" s="111">
        <f>2*35000</f>
        <v>70000</v>
      </c>
      <c r="AK46" s="111"/>
      <c r="AL46" s="111">
        <f>2*35000</f>
        <v>70000</v>
      </c>
      <c r="AM46" s="111"/>
      <c r="AN46" s="111">
        <f>2*35000</f>
        <v>70000</v>
      </c>
      <c r="AO46" s="111"/>
      <c r="AP46" s="111">
        <f>2*35000</f>
        <v>70000</v>
      </c>
      <c r="AQ46" s="111"/>
      <c r="AR46" s="111">
        <f>2*35000</f>
        <v>70000</v>
      </c>
      <c r="AS46" s="111"/>
      <c r="AT46" s="111">
        <f>2*35000</f>
        <v>70000</v>
      </c>
      <c r="AU46" s="111"/>
      <c r="AV46" s="111">
        <f>2*35000</f>
        <v>70000</v>
      </c>
      <c r="AW46" s="111"/>
      <c r="AX46" s="111">
        <f>2*35000</f>
        <v>70000</v>
      </c>
      <c r="AY46" s="111"/>
      <c r="AZ46" s="111">
        <f>2*35000</f>
        <v>70000</v>
      </c>
      <c r="BA46" s="111"/>
      <c r="BB46" s="111">
        <f>2*35000</f>
        <v>70000</v>
      </c>
      <c r="BC46" s="111"/>
      <c r="BD46" s="111">
        <f>2*35000</f>
        <v>70000</v>
      </c>
      <c r="BE46" s="111"/>
      <c r="BF46" s="111">
        <f>2*35000</f>
        <v>70000</v>
      </c>
      <c r="BG46" s="111"/>
      <c r="BH46" s="111">
        <f>2*35000</f>
        <v>70000</v>
      </c>
      <c r="BI46" s="111"/>
    </row>
    <row r="47" spans="2:61" ht="18">
      <c r="B47" s="56">
        <v>504</v>
      </c>
      <c r="C47" s="57" t="s">
        <v>123</v>
      </c>
      <c r="D47" s="56" t="s">
        <v>51</v>
      </c>
      <c r="E47" s="172">
        <v>24</v>
      </c>
      <c r="F47" s="247">
        <f t="shared" ca="1" si="42"/>
        <v>2160000</v>
      </c>
      <c r="G47" s="242">
        <v>1071284</v>
      </c>
      <c r="H47" s="242">
        <v>801284</v>
      </c>
      <c r="I47" s="248">
        <v>531284</v>
      </c>
      <c r="J47" s="177">
        <f t="shared" ca="1" si="43"/>
        <v>531284</v>
      </c>
      <c r="K47" s="219">
        <f t="shared" ca="1" si="46"/>
        <v>1.9828629648900271E-2</v>
      </c>
      <c r="L47" s="224">
        <f t="shared" ca="1" si="44"/>
        <v>81284</v>
      </c>
      <c r="M47" s="207">
        <f t="shared" ca="1" si="45"/>
        <v>0.15299538476596322</v>
      </c>
      <c r="N47" s="178">
        <f>6*15000</f>
        <v>90000</v>
      </c>
      <c r="O47" s="58"/>
      <c r="P47" s="58">
        <f>6*15000</f>
        <v>90000</v>
      </c>
      <c r="Q47" s="58"/>
      <c r="R47" s="58">
        <f>6*15000</f>
        <v>90000</v>
      </c>
      <c r="S47" s="58"/>
      <c r="T47" s="58">
        <f>6*15000</f>
        <v>90000</v>
      </c>
      <c r="U47" s="58"/>
      <c r="V47" s="58">
        <f>6*15000</f>
        <v>90000</v>
      </c>
      <c r="W47" s="58">
        <v>81284</v>
      </c>
      <c r="X47" s="58">
        <f>6*15000</f>
        <v>90000</v>
      </c>
      <c r="Y47" s="58"/>
      <c r="Z47" s="58">
        <f>6*15000</f>
        <v>90000</v>
      </c>
      <c r="AA47" s="58"/>
      <c r="AB47" s="58">
        <f>6*15000</f>
        <v>90000</v>
      </c>
      <c r="AC47" s="58"/>
      <c r="AD47" s="58">
        <f>6*15000</f>
        <v>90000</v>
      </c>
      <c r="AE47" s="58"/>
      <c r="AF47" s="58">
        <f>6*15000</f>
        <v>90000</v>
      </c>
      <c r="AG47" s="58"/>
      <c r="AH47" s="58">
        <f>6*15000</f>
        <v>90000</v>
      </c>
      <c r="AI47" s="58"/>
      <c r="AJ47" s="58">
        <f>6*15000</f>
        <v>90000</v>
      </c>
      <c r="AK47" s="58"/>
      <c r="AL47" s="58">
        <f>6*15000</f>
        <v>90000</v>
      </c>
      <c r="AM47" s="58"/>
      <c r="AN47" s="58">
        <f>6*15000</f>
        <v>90000</v>
      </c>
      <c r="AO47" s="58"/>
      <c r="AP47" s="58">
        <f>6*15000</f>
        <v>90000</v>
      </c>
      <c r="AQ47" s="58"/>
      <c r="AR47" s="58">
        <f>6*15000</f>
        <v>90000</v>
      </c>
      <c r="AS47" s="58"/>
      <c r="AT47" s="58">
        <f>6*15000</f>
        <v>90000</v>
      </c>
      <c r="AU47" s="58"/>
      <c r="AV47" s="58">
        <f>6*15000</f>
        <v>90000</v>
      </c>
      <c r="AW47" s="58"/>
      <c r="AX47" s="58">
        <f>6*15000</f>
        <v>90000</v>
      </c>
      <c r="AY47" s="58"/>
      <c r="AZ47" s="58">
        <f>6*15000</f>
        <v>90000</v>
      </c>
      <c r="BA47" s="58"/>
      <c r="BB47" s="58">
        <f>6*15000</f>
        <v>90000</v>
      </c>
      <c r="BC47" s="58"/>
      <c r="BD47" s="58">
        <f>6*15000</f>
        <v>90000</v>
      </c>
      <c r="BE47" s="58"/>
      <c r="BF47" s="58">
        <f>6*15000</f>
        <v>90000</v>
      </c>
      <c r="BG47" s="58"/>
      <c r="BH47" s="58">
        <f>6*15000</f>
        <v>90000</v>
      </c>
      <c r="BI47" s="58"/>
    </row>
    <row r="48" spans="2:61" ht="18">
      <c r="B48" s="56">
        <v>505</v>
      </c>
      <c r="C48" s="57" t="s">
        <v>73</v>
      </c>
      <c r="D48" s="56" t="s">
        <v>51</v>
      </c>
      <c r="E48" s="172">
        <v>24</v>
      </c>
      <c r="F48" s="247">
        <f t="shared" ca="1" si="42"/>
        <v>4092000</v>
      </c>
      <c r="G48" s="242">
        <v>3996456</v>
      </c>
      <c r="H48" s="242">
        <v>4077456</v>
      </c>
      <c r="I48" s="248">
        <v>4007056</v>
      </c>
      <c r="J48" s="177">
        <f t="shared" ca="1" si="43"/>
        <v>4189856</v>
      </c>
      <c r="K48" s="219">
        <f t="shared" ca="1" si="46"/>
        <v>0.15637418575794243</v>
      </c>
      <c r="L48" s="224">
        <f t="shared" ca="1" si="44"/>
        <v>3337356</v>
      </c>
      <c r="M48" s="207">
        <f t="shared" ca="1" si="45"/>
        <v>0.79653238679324545</v>
      </c>
      <c r="N48" s="178">
        <f>11*15500</f>
        <v>170500</v>
      </c>
      <c r="O48" s="58">
        <v>43136</v>
      </c>
      <c r="P48" s="58">
        <f>11*15500</f>
        <v>170500</v>
      </c>
      <c r="Q48" s="58">
        <v>105500</v>
      </c>
      <c r="R48" s="58">
        <f>11*15500</f>
        <v>170500</v>
      </c>
      <c r="S48" s="58">
        <v>104900</v>
      </c>
      <c r="T48" s="58">
        <f>11*15500</f>
        <v>170500</v>
      </c>
      <c r="U48" s="58">
        <v>117620</v>
      </c>
      <c r="V48" s="58">
        <f>11*15500</f>
        <v>170500</v>
      </c>
      <c r="W48" s="58">
        <v>149800</v>
      </c>
      <c r="X48" s="58">
        <f>11*15500</f>
        <v>170500</v>
      </c>
      <c r="Y48" s="58">
        <v>150000</v>
      </c>
      <c r="Z48" s="58">
        <f>11*15500</f>
        <v>170500</v>
      </c>
      <c r="AA48" s="58">
        <v>181000</v>
      </c>
      <c r="AB48" s="58">
        <f>11*15500</f>
        <v>170500</v>
      </c>
      <c r="AC48" s="58">
        <v>181000</v>
      </c>
      <c r="AD48" s="58">
        <f>11*15500</f>
        <v>170500</v>
      </c>
      <c r="AE48" s="58">
        <v>181000</v>
      </c>
      <c r="AF48" s="58">
        <f>11*15500</f>
        <v>170500</v>
      </c>
      <c r="AG48" s="58">
        <v>362000</v>
      </c>
      <c r="AH48" s="58">
        <f>11*15500</f>
        <v>170500</v>
      </c>
      <c r="AI48" s="58"/>
      <c r="AJ48" s="58">
        <f>11*15500</f>
        <v>170500</v>
      </c>
      <c r="AK48" s="58">
        <v>363200</v>
      </c>
      <c r="AL48" s="58">
        <f>11*15500</f>
        <v>170500</v>
      </c>
      <c r="AM48" s="58">
        <v>181800</v>
      </c>
      <c r="AN48" s="58">
        <f>11*15500</f>
        <v>170500</v>
      </c>
      <c r="AO48" s="58"/>
      <c r="AP48" s="58">
        <f>11*15500</f>
        <v>170500</v>
      </c>
      <c r="AQ48" s="58">
        <v>394600</v>
      </c>
      <c r="AR48" s="58">
        <f>11*15500</f>
        <v>170500</v>
      </c>
      <c r="AS48" s="58">
        <v>197900</v>
      </c>
      <c r="AT48" s="58">
        <f>11*15500</f>
        <v>170500</v>
      </c>
      <c r="AU48" s="58">
        <v>228100</v>
      </c>
      <c r="AV48" s="58">
        <f>11*15500</f>
        <v>170500</v>
      </c>
      <c r="AW48" s="58">
        <v>213000</v>
      </c>
      <c r="AX48" s="58">
        <f>11*15500</f>
        <v>170500</v>
      </c>
      <c r="AY48" s="58">
        <v>182800</v>
      </c>
      <c r="AZ48" s="58">
        <f>11*15500</f>
        <v>170500</v>
      </c>
      <c r="BA48" s="58"/>
      <c r="BB48" s="58">
        <f>11*15500</f>
        <v>170500</v>
      </c>
      <c r="BC48" s="58"/>
      <c r="BD48" s="58">
        <f>11*15500</f>
        <v>170500</v>
      </c>
      <c r="BE48" s="58"/>
      <c r="BF48" s="58">
        <f>11*15500</f>
        <v>170500</v>
      </c>
      <c r="BG48" s="58"/>
      <c r="BH48" s="58">
        <f>11*15500</f>
        <v>170500</v>
      </c>
      <c r="BI48" s="58"/>
    </row>
    <row r="49" spans="2:61" ht="18">
      <c r="B49" s="56">
        <v>506</v>
      </c>
      <c r="C49" s="57" t="s">
        <v>134</v>
      </c>
      <c r="D49" s="56" t="s">
        <v>51</v>
      </c>
      <c r="E49" s="172">
        <v>24</v>
      </c>
      <c r="F49" s="247">
        <f t="shared" ca="1" si="42"/>
        <v>600000</v>
      </c>
      <c r="G49" s="242">
        <v>1400000</v>
      </c>
      <c r="H49" s="242">
        <v>3775000</v>
      </c>
      <c r="I49" s="248">
        <v>3775000</v>
      </c>
      <c r="J49" s="177">
        <f t="shared" ca="1" si="43"/>
        <v>3775000</v>
      </c>
      <c r="K49" s="219">
        <f t="shared" ca="1" si="46"/>
        <v>0.14089089248800737</v>
      </c>
      <c r="L49" s="224">
        <f t="shared" ca="1" si="44"/>
        <v>3775000</v>
      </c>
      <c r="M49" s="207">
        <f t="shared" ca="1" si="45"/>
        <v>1</v>
      </c>
      <c r="N49" s="178"/>
      <c r="O49" s="58"/>
      <c r="P49" s="58">
        <f>200000*3</f>
        <v>600000</v>
      </c>
      <c r="Q49" s="58">
        <v>1400000</v>
      </c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>
        <v>2375000</v>
      </c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</row>
    <row r="50" spans="2:61" s="113" customFormat="1" ht="18">
      <c r="B50" s="56">
        <v>507</v>
      </c>
      <c r="C50" s="107" t="s">
        <v>75</v>
      </c>
      <c r="D50" s="112" t="s">
        <v>51</v>
      </c>
      <c r="E50" s="174">
        <v>24</v>
      </c>
      <c r="F50" s="247">
        <f t="shared" ca="1" si="42"/>
        <v>9200000</v>
      </c>
      <c r="G50" s="242">
        <v>9278881</v>
      </c>
      <c r="H50" s="242">
        <v>10124335</v>
      </c>
      <c r="I50" s="248">
        <v>10969789</v>
      </c>
      <c r="J50" s="177">
        <f t="shared" ca="1" si="43"/>
        <v>10969789</v>
      </c>
      <c r="K50" s="219">
        <f t="shared" ca="1" si="46"/>
        <v>0.4094154602953976</v>
      </c>
      <c r="L50" s="224">
        <f t="shared" ca="1" si="44"/>
        <v>8969789</v>
      </c>
      <c r="M50" s="207">
        <f t="shared" ca="1" si="45"/>
        <v>0.81768108757606917</v>
      </c>
      <c r="N50" s="183"/>
      <c r="O50" s="111"/>
      <c r="P50" s="111">
        <v>400000</v>
      </c>
      <c r="Q50" s="111">
        <v>1278881</v>
      </c>
      <c r="R50" s="111">
        <v>400000</v>
      </c>
      <c r="S50" s="111"/>
      <c r="T50" s="111">
        <v>400000</v>
      </c>
      <c r="U50" s="111"/>
      <c r="V50" s="111">
        <v>400000</v>
      </c>
      <c r="W50" s="111">
        <v>1200000</v>
      </c>
      <c r="X50" s="111">
        <v>400000</v>
      </c>
      <c r="Y50" s="111"/>
      <c r="Z50" s="111">
        <v>400000</v>
      </c>
      <c r="AA50" s="111">
        <v>1200000</v>
      </c>
      <c r="AB50" s="111">
        <v>400000</v>
      </c>
      <c r="AC50" s="111"/>
      <c r="AD50" s="111">
        <v>400000</v>
      </c>
      <c r="AE50" s="111"/>
      <c r="AF50" s="111">
        <v>400000</v>
      </c>
      <c r="AG50" s="111">
        <v>1200000</v>
      </c>
      <c r="AH50" s="111">
        <v>400000</v>
      </c>
      <c r="AI50" s="111"/>
      <c r="AJ50" s="111">
        <v>400000</v>
      </c>
      <c r="AK50" s="111"/>
      <c r="AL50" s="111">
        <v>400000</v>
      </c>
      <c r="AM50" s="111"/>
      <c r="AN50" s="111">
        <v>400000</v>
      </c>
      <c r="AO50" s="111">
        <v>2045454</v>
      </c>
      <c r="AP50" s="111">
        <v>400000</v>
      </c>
      <c r="AQ50" s="111"/>
      <c r="AR50" s="111">
        <v>400000</v>
      </c>
      <c r="AS50" s="111"/>
      <c r="AT50" s="111">
        <v>400000</v>
      </c>
      <c r="AU50" s="111"/>
      <c r="AV50" s="111">
        <v>400000</v>
      </c>
      <c r="AW50" s="111">
        <v>2045454</v>
      </c>
      <c r="AX50" s="111">
        <v>400000</v>
      </c>
      <c r="AY50" s="111"/>
      <c r="AZ50" s="111">
        <v>400000</v>
      </c>
      <c r="BA50" s="111"/>
      <c r="BB50" s="111">
        <v>400000</v>
      </c>
      <c r="BC50" s="111"/>
      <c r="BD50" s="111">
        <v>400000</v>
      </c>
      <c r="BE50" s="111"/>
      <c r="BF50" s="111">
        <v>400000</v>
      </c>
      <c r="BG50" s="111"/>
      <c r="BH50" s="111">
        <v>400000</v>
      </c>
      <c r="BI50" s="111"/>
    </row>
    <row r="51" spans="2:61" s="62" customFormat="1">
      <c r="B51" s="59"/>
      <c r="C51" s="60" t="s">
        <v>237</v>
      </c>
      <c r="D51" s="59"/>
      <c r="E51" s="173"/>
      <c r="F51" s="231">
        <f ca="1">SUM(F43:F50)</f>
        <v>27332000</v>
      </c>
      <c r="G51" s="232">
        <v>24285016</v>
      </c>
      <c r="H51" s="233">
        <v>26628396</v>
      </c>
      <c r="I51" s="233">
        <v>26126950</v>
      </c>
      <c r="J51" s="243">
        <f ca="1">SUM(J43:J50)</f>
        <v>26793783</v>
      </c>
      <c r="K51" s="217">
        <f t="shared" ref="K51" ca="1" si="47">+J51/$J$94</f>
        <v>0.23233178107207808</v>
      </c>
      <c r="L51" s="204">
        <f ca="1">SUM(L43:L50)</f>
        <v>21141283</v>
      </c>
      <c r="M51" s="208">
        <f t="shared" ref="M51" ca="1" si="48">L51/J51</f>
        <v>0.78903688217524193</v>
      </c>
      <c r="N51" s="179">
        <f>+SUM(N44:N50)</f>
        <v>660500</v>
      </c>
      <c r="O51" s="61">
        <f t="shared" ref="O51:BI51" si="49">+SUM(O44:O50)</f>
        <v>43136</v>
      </c>
      <c r="P51" s="61">
        <f t="shared" si="49"/>
        <v>1660500</v>
      </c>
      <c r="Q51" s="61">
        <f t="shared" si="49"/>
        <v>2784381</v>
      </c>
      <c r="R51" s="61">
        <f t="shared" si="49"/>
        <v>1060500</v>
      </c>
      <c r="S51" s="61">
        <f>+SUM(S44:S50)</f>
        <v>414825</v>
      </c>
      <c r="T51" s="61">
        <f t="shared" si="49"/>
        <v>1130500</v>
      </c>
      <c r="U51" s="61">
        <f t="shared" si="49"/>
        <v>117620</v>
      </c>
      <c r="V51" s="61">
        <f t="shared" si="49"/>
        <v>1340500</v>
      </c>
      <c r="W51" s="61">
        <f t="shared" si="49"/>
        <v>1917419</v>
      </c>
      <c r="X51" s="61">
        <f t="shared" si="49"/>
        <v>1130500</v>
      </c>
      <c r="Y51" s="61">
        <f t="shared" si="49"/>
        <v>150000</v>
      </c>
      <c r="Z51" s="61">
        <f t="shared" si="49"/>
        <v>1130500</v>
      </c>
      <c r="AA51" s="61">
        <f t="shared" si="49"/>
        <v>1741409</v>
      </c>
      <c r="AB51" s="61">
        <f t="shared" si="49"/>
        <v>1130500</v>
      </c>
      <c r="AC51" s="61">
        <f t="shared" si="49"/>
        <v>646447</v>
      </c>
      <c r="AD51" s="61">
        <f t="shared" si="49"/>
        <v>1130500</v>
      </c>
      <c r="AE51" s="61">
        <f t="shared" si="49"/>
        <v>891590</v>
      </c>
      <c r="AF51" s="61">
        <f t="shared" si="49"/>
        <v>1130500</v>
      </c>
      <c r="AG51" s="61">
        <f t="shared" si="49"/>
        <v>1672170</v>
      </c>
      <c r="AH51" s="61">
        <f t="shared" si="49"/>
        <v>1130500</v>
      </c>
      <c r="AI51" s="61">
        <f t="shared" si="49"/>
        <v>600000</v>
      </c>
      <c r="AJ51" s="61">
        <f t="shared" si="49"/>
        <v>1130500</v>
      </c>
      <c r="AK51" s="61">
        <f t="shared" si="49"/>
        <v>364200</v>
      </c>
      <c r="AL51" s="61">
        <f t="shared" si="49"/>
        <v>1130500</v>
      </c>
      <c r="AM51" s="61">
        <f t="shared" si="49"/>
        <v>506319</v>
      </c>
      <c r="AN51" s="61">
        <f t="shared" si="49"/>
        <v>1130500</v>
      </c>
      <c r="AO51" s="61">
        <f t="shared" si="49"/>
        <v>4663282</v>
      </c>
      <c r="AP51" s="61">
        <f t="shared" si="49"/>
        <v>1130500</v>
      </c>
      <c r="AQ51" s="61">
        <f t="shared" si="49"/>
        <v>394600</v>
      </c>
      <c r="AR51" s="61">
        <f t="shared" si="49"/>
        <v>1130500</v>
      </c>
      <c r="AS51" s="61">
        <f t="shared" si="49"/>
        <v>676998</v>
      </c>
      <c r="AT51" s="61">
        <f t="shared" si="49"/>
        <v>1130500</v>
      </c>
      <c r="AU51" s="61">
        <f t="shared" si="49"/>
        <v>230100</v>
      </c>
      <c r="AV51" s="61">
        <f t="shared" si="49"/>
        <v>1130500</v>
      </c>
      <c r="AW51" s="61">
        <f t="shared" si="49"/>
        <v>2659954</v>
      </c>
      <c r="AX51" s="61">
        <f t="shared" si="49"/>
        <v>1130500</v>
      </c>
      <c r="AY51" s="61">
        <f t="shared" si="49"/>
        <v>666833</v>
      </c>
      <c r="AZ51" s="61">
        <f t="shared" si="49"/>
        <v>1130500</v>
      </c>
      <c r="BA51" s="61">
        <f t="shared" si="49"/>
        <v>0</v>
      </c>
      <c r="BB51" s="61">
        <f t="shared" si="49"/>
        <v>1130500</v>
      </c>
      <c r="BC51" s="61">
        <f t="shared" si="49"/>
        <v>0</v>
      </c>
      <c r="BD51" s="61">
        <f t="shared" si="49"/>
        <v>1130500</v>
      </c>
      <c r="BE51" s="61">
        <f t="shared" si="49"/>
        <v>0</v>
      </c>
      <c r="BF51" s="61">
        <f t="shared" si="49"/>
        <v>1130500</v>
      </c>
      <c r="BG51" s="61">
        <f t="shared" si="49"/>
        <v>0</v>
      </c>
      <c r="BH51" s="61">
        <f t="shared" si="49"/>
        <v>1130500</v>
      </c>
      <c r="BI51" s="61">
        <f t="shared" si="49"/>
        <v>0</v>
      </c>
    </row>
    <row r="52" spans="2:61" ht="1.5" customHeight="1">
      <c r="B52" s="56"/>
      <c r="C52" s="57"/>
      <c r="D52" s="56"/>
      <c r="E52" s="172"/>
      <c r="F52" s="234"/>
      <c r="G52" s="235">
        <v>0</v>
      </c>
      <c r="H52" s="236">
        <v>0</v>
      </c>
      <c r="I52" s="236">
        <v>0</v>
      </c>
      <c r="J52" s="179">
        <f>+N52+P52+R52+T52+V52+X52+Z52+AB52+AD52+AF52+AH52+AJ52+AL52+AN52+AP52+AR52+AT52+AV52+AX52+AZ52+BB52+BD52+BF52+BH52</f>
        <v>0</v>
      </c>
      <c r="K52" s="216"/>
      <c r="L52" s="225"/>
      <c r="M52" s="207"/>
      <c r="N52" s="17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</row>
    <row r="53" spans="2:61" s="55" customFormat="1" ht="18">
      <c r="B53" s="52">
        <v>600</v>
      </c>
      <c r="C53" s="53" t="s">
        <v>80</v>
      </c>
      <c r="D53" s="52"/>
      <c r="E53" s="171"/>
      <c r="F53" s="247">
        <f t="shared" ref="F53:F77" ca="1" si="50">SUMIF($N$8:$BI$9,$AT$8,N53:BI53)</f>
        <v>0</v>
      </c>
      <c r="G53" s="242">
        <v>0</v>
      </c>
      <c r="H53" s="242">
        <v>0</v>
      </c>
      <c r="I53" s="248">
        <v>0</v>
      </c>
      <c r="J53" s="177">
        <f t="shared" ref="J53:J77" ca="1" si="51">SUMIF($N$8:$BI$9,$N$8,N53:BI53)-SUMIFS(OFFSET($N53,,,,MATCH($O$5,$N$7:$BI$7,0)),OFFSET($N$8,,,,MATCH($O$5,$N$7:$BI$7,0)),$N$8)+L53</f>
        <v>0</v>
      </c>
      <c r="K53" s="218"/>
      <c r="L53" s="224">
        <f t="shared" ref="L53:L77" ca="1" si="52">SUMIFS(OFFSET($N53,,,,MATCH($O$5,$N$7:$BI$7,0)+1),OFFSET($N$8,,,,MATCH($O$5,$N$7:$BI$7,0)+1),$O$8)</f>
        <v>0</v>
      </c>
      <c r="M53" s="209"/>
      <c r="N53" s="177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</row>
    <row r="54" spans="2:61" ht="18">
      <c r="B54" s="56">
        <v>601</v>
      </c>
      <c r="C54" s="57" t="s">
        <v>177</v>
      </c>
      <c r="D54" s="56" t="s">
        <v>51</v>
      </c>
      <c r="E54" s="172">
        <v>24</v>
      </c>
      <c r="F54" s="247">
        <f t="shared" ca="1" si="50"/>
        <v>0</v>
      </c>
      <c r="G54" s="242">
        <v>22000000</v>
      </c>
      <c r="H54" s="242">
        <v>16000000</v>
      </c>
      <c r="I54" s="248">
        <v>10000000</v>
      </c>
      <c r="J54" s="177">
        <f t="shared" ca="1" si="51"/>
        <v>0</v>
      </c>
      <c r="K54" s="216">
        <f t="shared" ref="K54:K75" ca="1" si="53">+J54/$J$78</f>
        <v>0</v>
      </c>
      <c r="L54" s="224">
        <f t="shared" ca="1" si="52"/>
        <v>0</v>
      </c>
      <c r="M54" s="207">
        <f t="shared" ref="M54:M74" ca="1" si="54">IFERROR(L54/J54,0)</f>
        <v>0</v>
      </c>
      <c r="N54" s="17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</row>
    <row r="55" spans="2:61" s="113" customFormat="1" ht="18">
      <c r="B55" s="56">
        <v>602</v>
      </c>
      <c r="C55" s="107" t="s">
        <v>178</v>
      </c>
      <c r="D55" s="112" t="s">
        <v>51</v>
      </c>
      <c r="E55" s="174">
        <v>12</v>
      </c>
      <c r="F55" s="247">
        <f t="shared" ca="1" si="50"/>
        <v>0</v>
      </c>
      <c r="G55" s="242">
        <v>12000000</v>
      </c>
      <c r="H55" s="242">
        <v>10000000</v>
      </c>
      <c r="I55" s="248">
        <v>6000000</v>
      </c>
      <c r="J55" s="177">
        <f t="shared" ca="1" si="51"/>
        <v>0</v>
      </c>
      <c r="K55" s="216">
        <f t="shared" ca="1" si="53"/>
        <v>0</v>
      </c>
      <c r="L55" s="224">
        <f t="shared" ca="1" si="52"/>
        <v>0</v>
      </c>
      <c r="M55" s="207">
        <f t="shared" ca="1" si="54"/>
        <v>0</v>
      </c>
      <c r="N55" s="183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</row>
    <row r="56" spans="2:61" s="113" customFormat="1" ht="18">
      <c r="B56" s="56">
        <v>603</v>
      </c>
      <c r="C56" s="107" t="s">
        <v>162</v>
      </c>
      <c r="D56" s="112" t="s">
        <v>51</v>
      </c>
      <c r="E56" s="174">
        <v>13</v>
      </c>
      <c r="F56" s="247">
        <f t="shared" ca="1" si="50"/>
        <v>0</v>
      </c>
      <c r="G56" s="242">
        <v>10500000</v>
      </c>
      <c r="H56" s="242">
        <v>7500000</v>
      </c>
      <c r="I56" s="248">
        <v>6000000</v>
      </c>
      <c r="J56" s="177">
        <f t="shared" ca="1" si="51"/>
        <v>0</v>
      </c>
      <c r="K56" s="216">
        <f t="shared" ca="1" si="53"/>
        <v>0</v>
      </c>
      <c r="L56" s="224">
        <f t="shared" ca="1" si="52"/>
        <v>0</v>
      </c>
      <c r="M56" s="207">
        <f t="shared" ca="1" si="54"/>
        <v>0</v>
      </c>
      <c r="N56" s="183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</row>
    <row r="57" spans="2:61" s="113" customFormat="1" ht="18">
      <c r="B57" s="56">
        <v>604</v>
      </c>
      <c r="C57" s="107" t="s">
        <v>163</v>
      </c>
      <c r="D57" s="112" t="s">
        <v>51</v>
      </c>
      <c r="E57" s="174">
        <v>11</v>
      </c>
      <c r="F57" s="247">
        <f t="shared" ca="1" si="50"/>
        <v>0</v>
      </c>
      <c r="G57" s="242">
        <v>9000000</v>
      </c>
      <c r="H57" s="242">
        <v>6000000</v>
      </c>
      <c r="I57" s="248">
        <v>4500000</v>
      </c>
      <c r="J57" s="177">
        <f t="shared" ca="1" si="51"/>
        <v>0</v>
      </c>
      <c r="K57" s="216">
        <f t="shared" ca="1" si="53"/>
        <v>0</v>
      </c>
      <c r="L57" s="224">
        <f t="shared" ca="1" si="52"/>
        <v>0</v>
      </c>
      <c r="M57" s="207">
        <f t="shared" ca="1" si="54"/>
        <v>0</v>
      </c>
      <c r="N57" s="183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</row>
    <row r="58" spans="2:61" s="113" customFormat="1" ht="15.75" customHeight="1">
      <c r="B58" s="56">
        <v>605</v>
      </c>
      <c r="C58" s="107" t="s">
        <v>159</v>
      </c>
      <c r="D58" s="112" t="s">
        <v>51</v>
      </c>
      <c r="E58" s="174">
        <v>24</v>
      </c>
      <c r="F58" s="247">
        <f t="shared" ca="1" si="50"/>
        <v>0</v>
      </c>
      <c r="G58" s="242">
        <v>60650625</v>
      </c>
      <c r="H58" s="242">
        <v>60866000</v>
      </c>
      <c r="I58" s="248">
        <v>58351250</v>
      </c>
      <c r="J58" s="177">
        <f t="shared" ca="1" si="51"/>
        <v>0</v>
      </c>
      <c r="K58" s="216">
        <f t="shared" ca="1" si="53"/>
        <v>0</v>
      </c>
      <c r="L58" s="224">
        <f t="shared" ca="1" si="52"/>
        <v>0</v>
      </c>
      <c r="M58" s="207">
        <f t="shared" ca="1" si="54"/>
        <v>0</v>
      </c>
      <c r="N58" s="183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</row>
    <row r="59" spans="2:61" s="113" customFormat="1" ht="15.75" customHeight="1">
      <c r="B59" s="56">
        <v>606</v>
      </c>
      <c r="C59" s="107" t="s">
        <v>161</v>
      </c>
      <c r="D59" s="112" t="s">
        <v>51</v>
      </c>
      <c r="E59" s="174">
        <v>24</v>
      </c>
      <c r="F59" s="247">
        <f t="shared" ca="1" si="50"/>
        <v>0</v>
      </c>
      <c r="G59" s="242">
        <v>29785050</v>
      </c>
      <c r="H59" s="242">
        <v>25735050</v>
      </c>
      <c r="I59" s="248">
        <v>21685050</v>
      </c>
      <c r="J59" s="177">
        <f t="shared" ca="1" si="51"/>
        <v>0</v>
      </c>
      <c r="K59" s="216">
        <f t="shared" ca="1" si="53"/>
        <v>0</v>
      </c>
      <c r="L59" s="224">
        <f t="shared" ca="1" si="52"/>
        <v>0</v>
      </c>
      <c r="M59" s="207">
        <f t="shared" ca="1" si="54"/>
        <v>0</v>
      </c>
      <c r="N59" s="183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</row>
    <row r="60" spans="2:61" s="113" customFormat="1" ht="15.75" customHeight="1">
      <c r="B60" s="56">
        <v>607</v>
      </c>
      <c r="C60" s="107" t="s">
        <v>160</v>
      </c>
      <c r="D60" s="112" t="s">
        <v>51</v>
      </c>
      <c r="E60" s="174">
        <v>24</v>
      </c>
      <c r="F60" s="247">
        <f t="shared" ca="1" si="50"/>
        <v>0</v>
      </c>
      <c r="G60" s="242">
        <v>29841750</v>
      </c>
      <c r="H60" s="242">
        <v>29956800</v>
      </c>
      <c r="I60" s="248">
        <v>28663500</v>
      </c>
      <c r="J60" s="177">
        <f t="shared" ca="1" si="51"/>
        <v>0</v>
      </c>
      <c r="K60" s="216">
        <f t="shared" ca="1" si="53"/>
        <v>0</v>
      </c>
      <c r="L60" s="224">
        <f t="shared" ca="1" si="52"/>
        <v>0</v>
      </c>
      <c r="M60" s="207">
        <f t="shared" ca="1" si="54"/>
        <v>0</v>
      </c>
      <c r="N60" s="183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</row>
    <row r="61" spans="2:61" s="113" customFormat="1" ht="15.75" customHeight="1">
      <c r="B61" s="56">
        <v>608</v>
      </c>
      <c r="C61" s="107" t="s">
        <v>169</v>
      </c>
      <c r="D61" s="112" t="s">
        <v>51</v>
      </c>
      <c r="E61" s="174">
        <v>24</v>
      </c>
      <c r="F61" s="247">
        <f t="shared" ca="1" si="50"/>
        <v>0</v>
      </c>
      <c r="G61" s="242">
        <v>9824482</v>
      </c>
      <c r="H61" s="242">
        <v>10066723</v>
      </c>
      <c r="I61" s="248">
        <v>9858217</v>
      </c>
      <c r="J61" s="177">
        <f t="shared" ca="1" si="51"/>
        <v>0</v>
      </c>
      <c r="K61" s="216">
        <f t="shared" ca="1" si="53"/>
        <v>0</v>
      </c>
      <c r="L61" s="224">
        <f t="shared" ca="1" si="52"/>
        <v>0</v>
      </c>
      <c r="M61" s="207">
        <f t="shared" ca="1" si="54"/>
        <v>0</v>
      </c>
      <c r="N61" s="183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</row>
    <row r="62" spans="2:61" s="113" customFormat="1" ht="15.75" customHeight="1">
      <c r="B62" s="56">
        <v>609</v>
      </c>
      <c r="C62" s="107" t="s">
        <v>166</v>
      </c>
      <c r="D62" s="112" t="s">
        <v>51</v>
      </c>
      <c r="E62" s="174">
        <v>24</v>
      </c>
      <c r="F62" s="247">
        <f t="shared" ca="1" si="50"/>
        <v>0</v>
      </c>
      <c r="G62" s="242">
        <v>16687344</v>
      </c>
      <c r="H62" s="242">
        <v>17261016</v>
      </c>
      <c r="I62" s="248">
        <v>16973464</v>
      </c>
      <c r="J62" s="177">
        <f t="shared" ca="1" si="51"/>
        <v>0</v>
      </c>
      <c r="K62" s="216">
        <f t="shared" ca="1" si="53"/>
        <v>0</v>
      </c>
      <c r="L62" s="224">
        <f t="shared" ca="1" si="52"/>
        <v>0</v>
      </c>
      <c r="M62" s="207">
        <f t="shared" ca="1" si="54"/>
        <v>0</v>
      </c>
      <c r="N62" s="183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</row>
    <row r="63" spans="2:61" s="113" customFormat="1" ht="15.75" customHeight="1">
      <c r="B63" s="56">
        <v>610</v>
      </c>
      <c r="C63" s="107" t="s">
        <v>167</v>
      </c>
      <c r="D63" s="112" t="s">
        <v>51</v>
      </c>
      <c r="E63" s="174">
        <v>24</v>
      </c>
      <c r="F63" s="247">
        <f t="shared" ca="1" si="50"/>
        <v>0</v>
      </c>
      <c r="G63" s="242">
        <v>11352696</v>
      </c>
      <c r="H63" s="242">
        <v>11860704</v>
      </c>
      <c r="I63" s="248">
        <v>11220040</v>
      </c>
      <c r="J63" s="177">
        <f t="shared" ca="1" si="51"/>
        <v>0</v>
      </c>
      <c r="K63" s="216">
        <f t="shared" ca="1" si="53"/>
        <v>0</v>
      </c>
      <c r="L63" s="224">
        <f t="shared" ca="1" si="52"/>
        <v>0</v>
      </c>
      <c r="M63" s="207">
        <f t="shared" ca="1" si="54"/>
        <v>0</v>
      </c>
      <c r="N63" s="183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</row>
    <row r="64" spans="2:61" s="113" customFormat="1" ht="15.75" customHeight="1">
      <c r="B64" s="56">
        <v>611</v>
      </c>
      <c r="C64" s="107" t="s">
        <v>164</v>
      </c>
      <c r="D64" s="112" t="s">
        <v>51</v>
      </c>
      <c r="E64" s="174">
        <v>24</v>
      </c>
      <c r="F64" s="247">
        <f t="shared" ca="1" si="50"/>
        <v>0</v>
      </c>
      <c r="G64" s="242">
        <v>10556016</v>
      </c>
      <c r="H64" s="242">
        <v>11064024</v>
      </c>
      <c r="I64" s="248">
        <v>10423360</v>
      </c>
      <c r="J64" s="177">
        <f t="shared" ca="1" si="51"/>
        <v>0</v>
      </c>
      <c r="K64" s="216">
        <f t="shared" ca="1" si="53"/>
        <v>0</v>
      </c>
      <c r="L64" s="224">
        <f t="shared" ca="1" si="52"/>
        <v>0</v>
      </c>
      <c r="M64" s="207">
        <f t="shared" ca="1" si="54"/>
        <v>0</v>
      </c>
      <c r="N64" s="183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</row>
    <row r="65" spans="2:61" s="113" customFormat="1" ht="15.75" customHeight="1">
      <c r="B65" s="56">
        <v>612</v>
      </c>
      <c r="C65" s="107" t="s">
        <v>173</v>
      </c>
      <c r="D65" s="112" t="s">
        <v>51</v>
      </c>
      <c r="E65" s="174">
        <v>24</v>
      </c>
      <c r="F65" s="247">
        <f t="shared" ca="1" si="50"/>
        <v>0</v>
      </c>
      <c r="G65" s="242">
        <v>5725000</v>
      </c>
      <c r="H65" s="242">
        <v>5755000</v>
      </c>
      <c r="I65" s="248">
        <v>5627500</v>
      </c>
      <c r="J65" s="177">
        <f t="shared" ca="1" si="51"/>
        <v>0</v>
      </c>
      <c r="K65" s="216">
        <f t="shared" ca="1" si="53"/>
        <v>0</v>
      </c>
      <c r="L65" s="224">
        <f t="shared" ca="1" si="52"/>
        <v>0</v>
      </c>
      <c r="M65" s="207">
        <f t="shared" ca="1" si="54"/>
        <v>0</v>
      </c>
      <c r="N65" s="183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</row>
    <row r="66" spans="2:61" s="113" customFormat="1" ht="15.75" customHeight="1">
      <c r="B66" s="56">
        <v>613</v>
      </c>
      <c r="C66" s="107" t="s">
        <v>238</v>
      </c>
      <c r="D66" s="112" t="s">
        <v>51</v>
      </c>
      <c r="E66" s="174">
        <v>24</v>
      </c>
      <c r="F66" s="247">
        <f t="shared" ca="1" si="50"/>
        <v>0</v>
      </c>
      <c r="G66" s="242">
        <v>5275000</v>
      </c>
      <c r="H66" s="242">
        <v>5155000</v>
      </c>
      <c r="I66" s="248">
        <v>4655000</v>
      </c>
      <c r="J66" s="177">
        <f t="shared" ca="1" si="51"/>
        <v>0</v>
      </c>
      <c r="K66" s="216">
        <f t="shared" ca="1" si="53"/>
        <v>0</v>
      </c>
      <c r="L66" s="224">
        <f t="shared" ca="1" si="52"/>
        <v>0</v>
      </c>
      <c r="M66" s="207">
        <f t="shared" ca="1" si="54"/>
        <v>0</v>
      </c>
      <c r="N66" s="183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</row>
    <row r="67" spans="2:61" s="113" customFormat="1" ht="15.75" customHeight="1">
      <c r="B67" s="56">
        <v>614</v>
      </c>
      <c r="C67" s="107" t="s">
        <v>170</v>
      </c>
      <c r="D67" s="112" t="s">
        <v>51</v>
      </c>
      <c r="E67" s="174">
        <v>24</v>
      </c>
      <c r="F67" s="247">
        <f t="shared" ca="1" si="50"/>
        <v>0</v>
      </c>
      <c r="G67" s="242">
        <v>8981002</v>
      </c>
      <c r="H67" s="242">
        <v>9223243</v>
      </c>
      <c r="I67" s="248">
        <v>8984737</v>
      </c>
      <c r="J67" s="177">
        <f t="shared" ca="1" si="51"/>
        <v>0</v>
      </c>
      <c r="K67" s="216">
        <f t="shared" ca="1" si="53"/>
        <v>0</v>
      </c>
      <c r="L67" s="224">
        <f t="shared" ca="1" si="52"/>
        <v>0</v>
      </c>
      <c r="M67" s="207">
        <f t="shared" ca="1" si="54"/>
        <v>0</v>
      </c>
      <c r="N67" s="183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</row>
    <row r="68" spans="2:61" s="113" customFormat="1" ht="15.75" customHeight="1">
      <c r="B68" s="56">
        <v>615</v>
      </c>
      <c r="C68" s="107" t="s">
        <v>174</v>
      </c>
      <c r="D68" s="112" t="s">
        <v>51</v>
      </c>
      <c r="E68" s="174">
        <v>24</v>
      </c>
      <c r="F68" s="247">
        <f t="shared" ca="1" si="50"/>
        <v>0</v>
      </c>
      <c r="G68" s="242">
        <v>9224482</v>
      </c>
      <c r="H68" s="242">
        <v>9466723</v>
      </c>
      <c r="I68" s="248">
        <v>9228217</v>
      </c>
      <c r="J68" s="177">
        <f t="shared" ca="1" si="51"/>
        <v>0</v>
      </c>
      <c r="K68" s="216">
        <f t="shared" ca="1" si="53"/>
        <v>0</v>
      </c>
      <c r="L68" s="224">
        <f t="shared" ca="1" si="52"/>
        <v>0</v>
      </c>
      <c r="M68" s="207">
        <f t="shared" ca="1" si="54"/>
        <v>0</v>
      </c>
      <c r="N68" s="183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</row>
    <row r="69" spans="2:61" s="113" customFormat="1" ht="15.75" customHeight="1">
      <c r="B69" s="56">
        <v>616</v>
      </c>
      <c r="C69" s="107" t="s">
        <v>165</v>
      </c>
      <c r="D69" s="112" t="s">
        <v>51</v>
      </c>
      <c r="E69" s="174">
        <v>24</v>
      </c>
      <c r="F69" s="247">
        <f t="shared" ca="1" si="50"/>
        <v>0</v>
      </c>
      <c r="G69" s="242">
        <v>8915811</v>
      </c>
      <c r="H69" s="242">
        <v>9423819</v>
      </c>
      <c r="I69" s="248">
        <v>9192491</v>
      </c>
      <c r="J69" s="177">
        <f t="shared" ca="1" si="51"/>
        <v>0</v>
      </c>
      <c r="K69" s="216">
        <f t="shared" ca="1" si="53"/>
        <v>0</v>
      </c>
      <c r="L69" s="224">
        <f t="shared" ca="1" si="52"/>
        <v>0</v>
      </c>
      <c r="M69" s="207">
        <f t="shared" ca="1" si="54"/>
        <v>0</v>
      </c>
      <c r="N69" s="183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</row>
    <row r="70" spans="2:61" s="113" customFormat="1" ht="15.75" customHeight="1">
      <c r="B70" s="56">
        <v>617</v>
      </c>
      <c r="C70" s="107" t="s">
        <v>168</v>
      </c>
      <c r="D70" s="112" t="s">
        <v>51</v>
      </c>
      <c r="E70" s="174">
        <v>24</v>
      </c>
      <c r="F70" s="247">
        <f t="shared" ca="1" si="50"/>
        <v>0</v>
      </c>
      <c r="G70" s="242">
        <v>7806297</v>
      </c>
      <c r="H70" s="242">
        <v>8048538</v>
      </c>
      <c r="I70" s="248">
        <v>7840032</v>
      </c>
      <c r="J70" s="177">
        <f t="shared" ca="1" si="51"/>
        <v>0</v>
      </c>
      <c r="K70" s="216">
        <f t="shared" ca="1" si="53"/>
        <v>0</v>
      </c>
      <c r="L70" s="224">
        <f t="shared" ca="1" si="52"/>
        <v>0</v>
      </c>
      <c r="M70" s="207">
        <f t="shared" ca="1" si="54"/>
        <v>0</v>
      </c>
      <c r="N70" s="183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</row>
    <row r="71" spans="2:61" s="113" customFormat="1" ht="15.75" customHeight="1">
      <c r="B71" s="56">
        <v>618</v>
      </c>
      <c r="C71" s="107" t="s">
        <v>239</v>
      </c>
      <c r="D71" s="112" t="s">
        <v>51</v>
      </c>
      <c r="E71" s="174">
        <v>24</v>
      </c>
      <c r="F71" s="247">
        <f t="shared" ca="1" si="50"/>
        <v>0</v>
      </c>
      <c r="G71" s="242">
        <v>5625000</v>
      </c>
      <c r="H71" s="242">
        <v>5505000</v>
      </c>
      <c r="I71" s="248">
        <v>5005000</v>
      </c>
      <c r="J71" s="177">
        <f t="shared" ca="1" si="51"/>
        <v>0</v>
      </c>
      <c r="K71" s="216">
        <f t="shared" ca="1" si="53"/>
        <v>0</v>
      </c>
      <c r="L71" s="224">
        <f t="shared" ca="1" si="52"/>
        <v>0</v>
      </c>
      <c r="M71" s="207">
        <f t="shared" ca="1" si="54"/>
        <v>0</v>
      </c>
      <c r="N71" s="183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</row>
    <row r="72" spans="2:61" s="113" customFormat="1" ht="15.75" customHeight="1">
      <c r="B72" s="56">
        <v>619</v>
      </c>
      <c r="C72" s="107" t="s">
        <v>136</v>
      </c>
      <c r="D72" s="112" t="s">
        <v>51</v>
      </c>
      <c r="E72" s="174">
        <v>24</v>
      </c>
      <c r="F72" s="247">
        <f t="shared" ca="1" si="50"/>
        <v>0</v>
      </c>
      <c r="G72" s="242">
        <v>8208556</v>
      </c>
      <c r="H72" s="242">
        <v>10723959</v>
      </c>
      <c r="I72" s="248">
        <v>12029385</v>
      </c>
      <c r="J72" s="177">
        <f t="shared" ca="1" si="51"/>
        <v>0</v>
      </c>
      <c r="K72" s="216">
        <f t="shared" ca="1" si="53"/>
        <v>0</v>
      </c>
      <c r="L72" s="224">
        <f t="shared" ca="1" si="52"/>
        <v>0</v>
      </c>
      <c r="M72" s="207">
        <f t="shared" ca="1" si="54"/>
        <v>0</v>
      </c>
      <c r="N72" s="183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</row>
    <row r="73" spans="2:61" ht="15.75" customHeight="1">
      <c r="B73" s="56">
        <v>620</v>
      </c>
      <c r="C73" s="57" t="s">
        <v>157</v>
      </c>
      <c r="D73" s="56" t="s">
        <v>51</v>
      </c>
      <c r="E73" s="172">
        <v>24</v>
      </c>
      <c r="F73" s="247">
        <f t="shared" ca="1" si="50"/>
        <v>0</v>
      </c>
      <c r="G73" s="242">
        <v>2734637</v>
      </c>
      <c r="H73" s="242">
        <v>2374637</v>
      </c>
      <c r="I73" s="248">
        <v>2014637</v>
      </c>
      <c r="J73" s="177">
        <f t="shared" ca="1" si="51"/>
        <v>0</v>
      </c>
      <c r="K73" s="216">
        <f t="shared" ca="1" si="53"/>
        <v>0</v>
      </c>
      <c r="L73" s="224">
        <f t="shared" ca="1" si="52"/>
        <v>0</v>
      </c>
      <c r="M73" s="207">
        <f t="shared" ca="1" si="54"/>
        <v>0</v>
      </c>
      <c r="N73" s="17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</row>
    <row r="74" spans="2:61" s="113" customFormat="1" ht="15.75" customHeight="1">
      <c r="B74" s="56">
        <v>621</v>
      </c>
      <c r="C74" s="107" t="s">
        <v>240</v>
      </c>
      <c r="D74" s="112" t="s">
        <v>51</v>
      </c>
      <c r="E74" s="174">
        <v>25</v>
      </c>
      <c r="F74" s="247">
        <f t="shared" ca="1" si="50"/>
        <v>0</v>
      </c>
      <c r="G74" s="242">
        <v>2626182</v>
      </c>
      <c r="H74" s="242">
        <v>2659273</v>
      </c>
      <c r="I74" s="248">
        <v>2554667</v>
      </c>
      <c r="J74" s="177">
        <f t="shared" ca="1" si="51"/>
        <v>0</v>
      </c>
      <c r="K74" s="216">
        <f t="shared" ca="1" si="53"/>
        <v>0</v>
      </c>
      <c r="L74" s="224">
        <f t="shared" ca="1" si="52"/>
        <v>0</v>
      </c>
      <c r="M74" s="207">
        <f t="shared" ca="1" si="54"/>
        <v>0</v>
      </c>
      <c r="N74" s="183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</row>
    <row r="75" spans="2:61" ht="15.75" customHeight="1">
      <c r="B75" s="56">
        <v>622</v>
      </c>
      <c r="C75" s="57" t="s">
        <v>158</v>
      </c>
      <c r="D75" s="56" t="s">
        <v>51</v>
      </c>
      <c r="E75" s="172">
        <v>24</v>
      </c>
      <c r="F75" s="247">
        <f t="shared" ca="1" si="50"/>
        <v>0</v>
      </c>
      <c r="G75" s="242">
        <v>2866182</v>
      </c>
      <c r="H75" s="242">
        <v>2899273</v>
      </c>
      <c r="I75" s="248">
        <v>2666970</v>
      </c>
      <c r="J75" s="177">
        <f t="shared" ca="1" si="51"/>
        <v>0</v>
      </c>
      <c r="K75" s="216">
        <f t="shared" ca="1" si="53"/>
        <v>0</v>
      </c>
      <c r="L75" s="224">
        <f t="shared" ca="1" si="52"/>
        <v>0</v>
      </c>
      <c r="M75" s="207">
        <f ca="1">IFERROR(L75/J75,0)</f>
        <v>0</v>
      </c>
      <c r="N75" s="17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</row>
    <row r="76" spans="2:61" ht="15.75" customHeight="1">
      <c r="B76" s="56">
        <v>623</v>
      </c>
      <c r="C76" s="57" t="s">
        <v>129</v>
      </c>
      <c r="D76" s="56"/>
      <c r="E76" s="172"/>
      <c r="F76" s="247">
        <f t="shared" ca="1" si="50"/>
        <v>0</v>
      </c>
      <c r="G76" s="242">
        <v>0</v>
      </c>
      <c r="H76" s="242">
        <v>0</v>
      </c>
      <c r="I76" s="248">
        <v>1250000</v>
      </c>
      <c r="J76" s="177">
        <f t="shared" ca="1" si="51"/>
        <v>0</v>
      </c>
      <c r="K76" s="216"/>
      <c r="L76" s="224">
        <f t="shared" ca="1" si="52"/>
        <v>0</v>
      </c>
      <c r="M76" s="207"/>
      <c r="N76" s="17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</row>
    <row r="77" spans="2:61" ht="15.75" customHeight="1">
      <c r="B77" s="56">
        <v>624</v>
      </c>
      <c r="C77" s="169" t="s">
        <v>156</v>
      </c>
      <c r="D77" s="56" t="s">
        <v>51</v>
      </c>
      <c r="E77" s="172">
        <v>25</v>
      </c>
      <c r="F77" s="247">
        <f t="shared" ca="1" si="50"/>
        <v>0</v>
      </c>
      <c r="G77" s="242">
        <v>0</v>
      </c>
      <c r="H77" s="242">
        <v>3574318</v>
      </c>
      <c r="I77" s="248">
        <v>3574318</v>
      </c>
      <c r="J77" s="177">
        <f t="shared" ca="1" si="51"/>
        <v>3574318</v>
      </c>
      <c r="K77" s="216">
        <f ca="1">+J77/$J$78</f>
        <v>1</v>
      </c>
      <c r="L77" s="224">
        <f t="shared" ca="1" si="52"/>
        <v>3574318</v>
      </c>
      <c r="M77" s="207">
        <f t="shared" ref="M77" ca="1" si="55">IFERROR(L77/J77,0)</f>
        <v>1</v>
      </c>
      <c r="N77" s="17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>
        <v>1393750</v>
      </c>
      <c r="AR77" s="58"/>
      <c r="AS77" s="58">
        <v>2180568</v>
      </c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</row>
    <row r="78" spans="2:61" s="62" customFormat="1">
      <c r="B78" s="59"/>
      <c r="C78" s="60" t="s">
        <v>241</v>
      </c>
      <c r="D78" s="59"/>
      <c r="E78" s="173"/>
      <c r="F78" s="231">
        <f ca="1">SUM(F53:F77)</f>
        <v>0</v>
      </c>
      <c r="G78" s="232">
        <v>290186112</v>
      </c>
      <c r="H78" s="233">
        <v>281119100</v>
      </c>
      <c r="I78" s="233">
        <v>258297835</v>
      </c>
      <c r="J78" s="243">
        <f ca="1">SUM(J53:J77)</f>
        <v>3574318</v>
      </c>
      <c r="K78" s="217">
        <f t="shared" ref="K78" ca="1" si="56">+J78/$J$94</f>
        <v>3.0993296730737425E-2</v>
      </c>
      <c r="L78" s="204">
        <f ca="1">SUM(L53:L77)</f>
        <v>3574318</v>
      </c>
      <c r="M78" s="208">
        <f t="shared" ref="M78" ca="1" si="57">L78/J78</f>
        <v>1</v>
      </c>
      <c r="N78" s="179">
        <f>+SUM(N54:N77)</f>
        <v>0</v>
      </c>
      <c r="O78" s="61">
        <f t="shared" ref="O78:BE78" si="58">+SUM(O54:O77)</f>
        <v>0</v>
      </c>
      <c r="P78" s="61">
        <f t="shared" si="58"/>
        <v>0</v>
      </c>
      <c r="Q78" s="61">
        <f t="shared" si="58"/>
        <v>0</v>
      </c>
      <c r="R78" s="61">
        <f t="shared" si="58"/>
        <v>0</v>
      </c>
      <c r="S78" s="61">
        <f t="shared" si="58"/>
        <v>0</v>
      </c>
      <c r="T78" s="61">
        <f t="shared" si="58"/>
        <v>0</v>
      </c>
      <c r="U78" s="61">
        <f t="shared" si="58"/>
        <v>0</v>
      </c>
      <c r="V78" s="61">
        <f t="shared" si="58"/>
        <v>0</v>
      </c>
      <c r="W78" s="61">
        <f t="shared" si="58"/>
        <v>0</v>
      </c>
      <c r="X78" s="61">
        <f t="shared" si="58"/>
        <v>0</v>
      </c>
      <c r="Y78" s="61">
        <f t="shared" si="58"/>
        <v>0</v>
      </c>
      <c r="Z78" s="61">
        <f t="shared" si="58"/>
        <v>0</v>
      </c>
      <c r="AA78" s="61">
        <f t="shared" si="58"/>
        <v>0</v>
      </c>
      <c r="AB78" s="61">
        <f t="shared" si="58"/>
        <v>0</v>
      </c>
      <c r="AC78" s="61">
        <f t="shared" si="58"/>
        <v>0</v>
      </c>
      <c r="AD78" s="61">
        <f t="shared" si="58"/>
        <v>0</v>
      </c>
      <c r="AE78" s="61">
        <f t="shared" si="58"/>
        <v>0</v>
      </c>
      <c r="AF78" s="61">
        <f t="shared" si="58"/>
        <v>0</v>
      </c>
      <c r="AG78" s="61">
        <f t="shared" si="58"/>
        <v>0</v>
      </c>
      <c r="AH78" s="61">
        <f t="shared" si="58"/>
        <v>0</v>
      </c>
      <c r="AI78" s="61">
        <f t="shared" si="58"/>
        <v>0</v>
      </c>
      <c r="AJ78" s="61">
        <f t="shared" si="58"/>
        <v>0</v>
      </c>
      <c r="AK78" s="61">
        <f t="shared" si="58"/>
        <v>0</v>
      </c>
      <c r="AL78" s="61">
        <f t="shared" si="58"/>
        <v>0</v>
      </c>
      <c r="AM78" s="61">
        <f t="shared" si="58"/>
        <v>0</v>
      </c>
      <c r="AN78" s="61">
        <f t="shared" si="58"/>
        <v>0</v>
      </c>
      <c r="AO78" s="61">
        <f t="shared" si="58"/>
        <v>0</v>
      </c>
      <c r="AP78" s="61">
        <f t="shared" si="58"/>
        <v>0</v>
      </c>
      <c r="AQ78" s="61">
        <f t="shared" si="58"/>
        <v>1393750</v>
      </c>
      <c r="AR78" s="61">
        <f t="shared" si="58"/>
        <v>0</v>
      </c>
      <c r="AS78" s="61">
        <f t="shared" si="58"/>
        <v>2180568</v>
      </c>
      <c r="AT78" s="61">
        <f t="shared" si="58"/>
        <v>0</v>
      </c>
      <c r="AU78" s="61">
        <f t="shared" si="58"/>
        <v>0</v>
      </c>
      <c r="AV78" s="61">
        <f t="shared" si="58"/>
        <v>0</v>
      </c>
      <c r="AW78" s="61">
        <f t="shared" si="58"/>
        <v>0</v>
      </c>
      <c r="AX78" s="61">
        <f t="shared" si="58"/>
        <v>0</v>
      </c>
      <c r="AY78" s="61">
        <f t="shared" si="58"/>
        <v>0</v>
      </c>
      <c r="AZ78" s="61">
        <f t="shared" si="58"/>
        <v>0</v>
      </c>
      <c r="BA78" s="61">
        <f t="shared" si="58"/>
        <v>0</v>
      </c>
      <c r="BB78" s="61">
        <f t="shared" si="58"/>
        <v>0</v>
      </c>
      <c r="BC78" s="61">
        <f t="shared" si="58"/>
        <v>0</v>
      </c>
      <c r="BD78" s="61">
        <f t="shared" si="58"/>
        <v>0</v>
      </c>
      <c r="BE78" s="61">
        <f t="shared" si="58"/>
        <v>0</v>
      </c>
      <c r="BF78" s="61">
        <f t="shared" ref="BF78:BI78" si="59">+SUM(BF54:BF77)</f>
        <v>0</v>
      </c>
      <c r="BG78" s="61">
        <f t="shared" si="59"/>
        <v>0</v>
      </c>
      <c r="BH78" s="61">
        <f t="shared" si="59"/>
        <v>0</v>
      </c>
      <c r="BI78" s="61">
        <f t="shared" si="59"/>
        <v>0</v>
      </c>
    </row>
    <row r="79" spans="2:61" ht="1.5" customHeight="1">
      <c r="B79" s="56"/>
      <c r="C79" s="57"/>
      <c r="D79" s="56"/>
      <c r="E79" s="172"/>
      <c r="F79" s="234"/>
      <c r="G79" s="235"/>
      <c r="H79" s="236"/>
      <c r="I79" s="236"/>
      <c r="J79" s="178"/>
      <c r="K79" s="216"/>
      <c r="L79" s="225"/>
      <c r="M79" s="207"/>
      <c r="N79" s="17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</row>
    <row r="80" spans="2:61" s="55" customFormat="1" ht="18">
      <c r="B80" s="52">
        <v>700</v>
      </c>
      <c r="C80" s="53" t="s">
        <v>112</v>
      </c>
      <c r="D80" s="52"/>
      <c r="E80" s="171"/>
      <c r="F80" s="247">
        <f t="shared" ref="F80:F85" ca="1" si="60">SUMIF($N$8:$BI$9,$AT$8,N80:BI80)</f>
        <v>0</v>
      </c>
      <c r="G80" s="242">
        <v>0</v>
      </c>
      <c r="H80" s="242">
        <v>0</v>
      </c>
      <c r="I80" s="248">
        <v>0</v>
      </c>
      <c r="J80" s="177">
        <f t="shared" ref="J80:J85" ca="1" si="61">SUMIF($N$8:$BI$9,$N$8,N80:BI80)-SUMIFS(OFFSET($N80,,,,MATCH($O$5,$N$7:$BI$7,0)),OFFSET($N$8,,,,MATCH($O$5,$N$7:$BI$7,0)),$N$8)+L80</f>
        <v>0</v>
      </c>
      <c r="K80" s="218"/>
      <c r="L80" s="224">
        <f t="shared" ref="L80:L85" ca="1" si="62">SUMIFS(OFFSET($N80,,,,MATCH($O$5,$N$7:$BI$7,0)+1),OFFSET($N$8,,,,MATCH($O$5,$N$7:$BI$7,0)+1),$O$8)</f>
        <v>0</v>
      </c>
      <c r="M80" s="209"/>
      <c r="N80" s="177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</row>
    <row r="81" spans="2:61" ht="18">
      <c r="B81" s="56">
        <v>701</v>
      </c>
      <c r="C81" s="57" t="s">
        <v>152</v>
      </c>
      <c r="D81" s="56" t="s">
        <v>51</v>
      </c>
      <c r="E81" s="172">
        <v>24</v>
      </c>
      <c r="F81" s="247">
        <f t="shared" ca="1" si="60"/>
        <v>600000</v>
      </c>
      <c r="G81" s="242">
        <v>400000</v>
      </c>
      <c r="H81" s="242">
        <v>400000</v>
      </c>
      <c r="I81" s="248">
        <v>550000</v>
      </c>
      <c r="J81" s="177">
        <f t="shared" ca="1" si="61"/>
        <v>550000</v>
      </c>
      <c r="K81" s="216">
        <f ca="1">+J81/$J$86</f>
        <v>6.1043285238623748E-2</v>
      </c>
      <c r="L81" s="224">
        <f t="shared" ca="1" si="62"/>
        <v>550000</v>
      </c>
      <c r="M81" s="207">
        <f t="shared" ref="M81:M85" ca="1" si="63">IFERROR(L81/J81,0)</f>
        <v>1</v>
      </c>
      <c r="N81" s="178">
        <v>600000</v>
      </c>
      <c r="O81" s="58">
        <v>400000</v>
      </c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>
        <v>150000</v>
      </c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</row>
    <row r="82" spans="2:61" ht="18">
      <c r="B82" s="56">
        <v>702</v>
      </c>
      <c r="C82" s="57" t="s">
        <v>151</v>
      </c>
      <c r="D82" s="56" t="s">
        <v>51</v>
      </c>
      <c r="E82" s="172">
        <v>24</v>
      </c>
      <c r="F82" s="247">
        <f t="shared" ca="1" si="60"/>
        <v>4800000</v>
      </c>
      <c r="G82" s="242">
        <v>3820000</v>
      </c>
      <c r="H82" s="242">
        <v>3220000</v>
      </c>
      <c r="I82" s="248">
        <v>2620000</v>
      </c>
      <c r="J82" s="177">
        <f t="shared" ca="1" si="61"/>
        <v>2620000</v>
      </c>
      <c r="K82" s="216">
        <f t="shared" ref="K82:K85" ca="1" si="64">+J82/$J$86</f>
        <v>0.29078801331853499</v>
      </c>
      <c r="L82" s="224">
        <f t="shared" ca="1" si="62"/>
        <v>1620000</v>
      </c>
      <c r="M82" s="207">
        <f t="shared" ca="1" si="63"/>
        <v>0.61832061068702293</v>
      </c>
      <c r="N82" s="178">
        <v>200000</v>
      </c>
      <c r="O82" s="58">
        <v>160000</v>
      </c>
      <c r="P82" s="58">
        <v>200000</v>
      </c>
      <c r="Q82" s="58">
        <v>160000</v>
      </c>
      <c r="R82" s="58">
        <v>200000</v>
      </c>
      <c r="S82" s="58">
        <v>160000</v>
      </c>
      <c r="T82" s="58">
        <v>200000</v>
      </c>
      <c r="U82" s="58">
        <v>160000</v>
      </c>
      <c r="V82" s="58">
        <v>200000</v>
      </c>
      <c r="W82" s="58">
        <v>280000</v>
      </c>
      <c r="X82" s="58">
        <v>200000</v>
      </c>
      <c r="Y82" s="58">
        <v>160000</v>
      </c>
      <c r="Z82" s="58">
        <v>200000</v>
      </c>
      <c r="AA82" s="58">
        <v>160000</v>
      </c>
      <c r="AB82" s="58">
        <v>200000</v>
      </c>
      <c r="AC82" s="58">
        <v>160000</v>
      </c>
      <c r="AD82" s="58">
        <v>200000</v>
      </c>
      <c r="AE82" s="58">
        <v>160000</v>
      </c>
      <c r="AF82" s="58">
        <v>200000</v>
      </c>
      <c r="AG82" s="58"/>
      <c r="AH82" s="58">
        <v>200000</v>
      </c>
      <c r="AI82" s="58"/>
      <c r="AJ82" s="58">
        <v>200000</v>
      </c>
      <c r="AK82" s="58">
        <v>60000</v>
      </c>
      <c r="AL82" s="58">
        <v>200000</v>
      </c>
      <c r="AM82" s="58"/>
      <c r="AN82" s="58">
        <v>200000</v>
      </c>
      <c r="AO82" s="58"/>
      <c r="AP82" s="58">
        <v>200000</v>
      </c>
      <c r="AQ82" s="58"/>
      <c r="AR82" s="58">
        <v>200000</v>
      </c>
      <c r="AS82" s="58"/>
      <c r="AT82" s="58">
        <v>200000</v>
      </c>
      <c r="AU82" s="58"/>
      <c r="AV82" s="58">
        <v>200000</v>
      </c>
      <c r="AW82" s="58"/>
      <c r="AX82" s="58">
        <v>200000</v>
      </c>
      <c r="AY82" s="58"/>
      <c r="AZ82" s="58">
        <v>200000</v>
      </c>
      <c r="BA82" s="58"/>
      <c r="BB82" s="58">
        <v>200000</v>
      </c>
      <c r="BC82" s="58"/>
      <c r="BD82" s="58">
        <v>200000</v>
      </c>
      <c r="BE82" s="58"/>
      <c r="BF82" s="58">
        <v>200000</v>
      </c>
      <c r="BG82" s="58"/>
      <c r="BH82" s="58">
        <v>200000</v>
      </c>
      <c r="BI82" s="58"/>
    </row>
    <row r="83" spans="2:61" s="113" customFormat="1" ht="18">
      <c r="B83" s="112">
        <v>703</v>
      </c>
      <c r="C83" s="107" t="s">
        <v>114</v>
      </c>
      <c r="D83" s="112" t="s">
        <v>51</v>
      </c>
      <c r="E83" s="174">
        <v>24</v>
      </c>
      <c r="F83" s="247">
        <f t="shared" ca="1" si="60"/>
        <v>400000</v>
      </c>
      <c r="G83" s="242">
        <v>1185000</v>
      </c>
      <c r="H83" s="242">
        <v>1725000</v>
      </c>
      <c r="I83" s="248">
        <v>2775000</v>
      </c>
      <c r="J83" s="177">
        <f t="shared" ca="1" si="61"/>
        <v>3075000</v>
      </c>
      <c r="K83" s="216">
        <f t="shared" ca="1" si="64"/>
        <v>0.34128745837957825</v>
      </c>
      <c r="L83" s="224">
        <f t="shared" ca="1" si="62"/>
        <v>3075000</v>
      </c>
      <c r="M83" s="207">
        <f t="shared" ca="1" si="63"/>
        <v>1</v>
      </c>
      <c r="N83" s="183">
        <v>200000</v>
      </c>
      <c r="O83" s="111">
        <v>480000</v>
      </c>
      <c r="P83" s="111">
        <v>200000</v>
      </c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>
        <v>195000</v>
      </c>
      <c r="AJ83" s="111"/>
      <c r="AK83" s="111">
        <v>180000</v>
      </c>
      <c r="AL83" s="111"/>
      <c r="AM83" s="111">
        <v>330000</v>
      </c>
      <c r="AN83" s="111"/>
      <c r="AO83" s="111">
        <v>150000</v>
      </c>
      <c r="AP83" s="111"/>
      <c r="AQ83" s="111">
        <v>270000</v>
      </c>
      <c r="AR83" s="111"/>
      <c r="AS83" s="111">
        <v>120000</v>
      </c>
      <c r="AT83" s="111"/>
      <c r="AU83" s="111">
        <v>780000</v>
      </c>
      <c r="AV83" s="111"/>
      <c r="AW83" s="111">
        <v>270000</v>
      </c>
      <c r="AX83" s="111"/>
      <c r="AY83" s="111">
        <v>300000</v>
      </c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</row>
    <row r="84" spans="2:61" s="113" customFormat="1" ht="18">
      <c r="B84" s="112">
        <v>704</v>
      </c>
      <c r="C84" s="107" t="s">
        <v>115</v>
      </c>
      <c r="D84" s="112" t="s">
        <v>51</v>
      </c>
      <c r="E84" s="174">
        <v>24</v>
      </c>
      <c r="F84" s="247">
        <f t="shared" ca="1" si="60"/>
        <v>2400000</v>
      </c>
      <c r="G84" s="242">
        <v>2105000</v>
      </c>
      <c r="H84" s="242">
        <v>1820000</v>
      </c>
      <c r="I84" s="248">
        <v>1520000</v>
      </c>
      <c r="J84" s="177">
        <f t="shared" ca="1" si="61"/>
        <v>1520000</v>
      </c>
      <c r="K84" s="216">
        <f t="shared" ca="1" si="64"/>
        <v>0.16870144284128746</v>
      </c>
      <c r="L84" s="224">
        <f t="shared" ca="1" si="62"/>
        <v>1020000</v>
      </c>
      <c r="M84" s="207">
        <f t="shared" ca="1" si="63"/>
        <v>0.67105263157894735</v>
      </c>
      <c r="N84" s="183">
        <v>100000</v>
      </c>
      <c r="O84" s="111">
        <v>100000</v>
      </c>
      <c r="P84" s="111">
        <v>100000</v>
      </c>
      <c r="Q84" s="111">
        <v>100000</v>
      </c>
      <c r="R84" s="111">
        <v>100000</v>
      </c>
      <c r="S84" s="111">
        <v>100000</v>
      </c>
      <c r="T84" s="111">
        <v>100000</v>
      </c>
      <c r="U84" s="111">
        <v>100000</v>
      </c>
      <c r="V84" s="111">
        <v>100000</v>
      </c>
      <c r="W84" s="111">
        <v>175000</v>
      </c>
      <c r="X84" s="111">
        <v>100000</v>
      </c>
      <c r="Y84" s="111">
        <v>100000</v>
      </c>
      <c r="Z84" s="111">
        <v>100000</v>
      </c>
      <c r="AA84" s="111">
        <v>100000</v>
      </c>
      <c r="AB84" s="111">
        <v>100000</v>
      </c>
      <c r="AC84" s="111">
        <v>100000</v>
      </c>
      <c r="AD84" s="111">
        <v>100000</v>
      </c>
      <c r="AE84" s="111">
        <v>100000</v>
      </c>
      <c r="AF84" s="111">
        <v>100000</v>
      </c>
      <c r="AG84" s="111"/>
      <c r="AH84" s="111">
        <v>100000</v>
      </c>
      <c r="AI84" s="111"/>
      <c r="AJ84" s="111">
        <v>100000</v>
      </c>
      <c r="AK84" s="111">
        <v>30000</v>
      </c>
      <c r="AL84" s="111">
        <v>100000</v>
      </c>
      <c r="AM84" s="111"/>
      <c r="AN84" s="111">
        <v>100000</v>
      </c>
      <c r="AO84" s="111"/>
      <c r="AP84" s="111">
        <v>100000</v>
      </c>
      <c r="AQ84" s="111"/>
      <c r="AR84" s="111">
        <v>100000</v>
      </c>
      <c r="AS84" s="111">
        <v>15000</v>
      </c>
      <c r="AT84" s="111">
        <v>100000</v>
      </c>
      <c r="AU84" s="111"/>
      <c r="AV84" s="111">
        <v>100000</v>
      </c>
      <c r="AW84" s="111"/>
      <c r="AX84" s="111">
        <v>100000</v>
      </c>
      <c r="AY84" s="111"/>
      <c r="AZ84" s="111">
        <v>100000</v>
      </c>
      <c r="BA84" s="111"/>
      <c r="BB84" s="111">
        <v>100000</v>
      </c>
      <c r="BC84" s="111"/>
      <c r="BD84" s="111">
        <v>100000</v>
      </c>
      <c r="BE84" s="111"/>
      <c r="BF84" s="111">
        <v>100000</v>
      </c>
      <c r="BG84" s="111"/>
      <c r="BH84" s="111">
        <v>100000</v>
      </c>
      <c r="BI84" s="111"/>
    </row>
    <row r="85" spans="2:61" s="113" customFormat="1" ht="18">
      <c r="B85" s="112">
        <v>705</v>
      </c>
      <c r="C85" s="107" t="s">
        <v>116</v>
      </c>
      <c r="D85" s="112" t="s">
        <v>51</v>
      </c>
      <c r="E85" s="174">
        <v>24</v>
      </c>
      <c r="F85" s="247">
        <f t="shared" ca="1" si="60"/>
        <v>200000</v>
      </c>
      <c r="G85" s="242">
        <v>465000</v>
      </c>
      <c r="H85" s="242">
        <v>720000</v>
      </c>
      <c r="I85" s="248">
        <v>1095000</v>
      </c>
      <c r="J85" s="177">
        <f t="shared" ca="1" si="61"/>
        <v>1245000</v>
      </c>
      <c r="K85" s="216">
        <f t="shared" ca="1" si="64"/>
        <v>0.1381798002219756</v>
      </c>
      <c r="L85" s="224">
        <f t="shared" ca="1" si="62"/>
        <v>1245000</v>
      </c>
      <c r="M85" s="207">
        <f t="shared" ca="1" si="63"/>
        <v>1</v>
      </c>
      <c r="N85" s="183">
        <v>100000</v>
      </c>
      <c r="O85" s="111"/>
      <c r="P85" s="111">
        <v>100000</v>
      </c>
      <c r="Q85" s="111"/>
      <c r="R85" s="111"/>
      <c r="S85" s="111"/>
      <c r="T85" s="111"/>
      <c r="U85" s="111">
        <v>125000</v>
      </c>
      <c r="V85" s="111"/>
      <c r="W85" s="111"/>
      <c r="X85" s="111"/>
      <c r="Y85" s="111"/>
      <c r="Z85" s="111"/>
      <c r="AA85" s="111"/>
      <c r="AB85" s="111"/>
      <c r="AC85" s="111"/>
      <c r="AD85" s="111"/>
      <c r="AE85" s="111">
        <v>25000</v>
      </c>
      <c r="AF85" s="111"/>
      <c r="AG85" s="111"/>
      <c r="AH85" s="111"/>
      <c r="AI85" s="111">
        <v>60000</v>
      </c>
      <c r="AJ85" s="111"/>
      <c r="AK85" s="111">
        <v>90000</v>
      </c>
      <c r="AL85" s="111"/>
      <c r="AM85" s="111">
        <v>165000</v>
      </c>
      <c r="AN85" s="111"/>
      <c r="AO85" s="111">
        <v>75000</v>
      </c>
      <c r="AP85" s="111"/>
      <c r="AQ85" s="111">
        <v>135000</v>
      </c>
      <c r="AR85" s="111"/>
      <c r="AS85" s="111">
        <v>45000</v>
      </c>
      <c r="AT85" s="111"/>
      <c r="AU85" s="111">
        <v>240000</v>
      </c>
      <c r="AV85" s="111"/>
      <c r="AW85" s="111">
        <v>135000</v>
      </c>
      <c r="AX85" s="111"/>
      <c r="AY85" s="111">
        <v>150000</v>
      </c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</row>
    <row r="86" spans="2:61" s="62" customFormat="1">
      <c r="B86" s="59"/>
      <c r="C86" s="60" t="s">
        <v>242</v>
      </c>
      <c r="D86" s="59"/>
      <c r="E86" s="173"/>
      <c r="F86" s="231">
        <f ca="1">SUM(F80:F85)</f>
        <v>8400000</v>
      </c>
      <c r="G86" s="232">
        <v>7975000</v>
      </c>
      <c r="H86" s="233">
        <v>7885000</v>
      </c>
      <c r="I86" s="233">
        <v>8560000</v>
      </c>
      <c r="J86" s="243">
        <f ca="1">SUM(J80:J85)</f>
        <v>9010000</v>
      </c>
      <c r="K86" s="217">
        <f ca="1">+J86/$J$94</f>
        <v>7.8126681381999089E-2</v>
      </c>
      <c r="L86" s="204">
        <f ca="1">SUM(L80:L85)</f>
        <v>7510000</v>
      </c>
      <c r="M86" s="208">
        <f t="shared" ref="M86" ca="1" si="65">L86/J86</f>
        <v>0.83351831298557155</v>
      </c>
      <c r="N86" s="179">
        <f t="shared" ref="N86:T86" si="66">+SUM(N81:N85)</f>
        <v>1200000</v>
      </c>
      <c r="O86" s="61">
        <f t="shared" si="66"/>
        <v>1140000</v>
      </c>
      <c r="P86" s="61">
        <f t="shared" si="66"/>
        <v>600000</v>
      </c>
      <c r="Q86" s="61">
        <f t="shared" si="66"/>
        <v>260000</v>
      </c>
      <c r="R86" s="61">
        <f t="shared" si="66"/>
        <v>300000</v>
      </c>
      <c r="S86" s="61">
        <f t="shared" si="66"/>
        <v>260000</v>
      </c>
      <c r="T86" s="61">
        <f t="shared" si="66"/>
        <v>300000</v>
      </c>
      <c r="U86" s="61">
        <f t="shared" ref="U86" si="67">+SUM(U81:U85)</f>
        <v>385000</v>
      </c>
      <c r="V86" s="61">
        <f>+SUM(V81:V85)</f>
        <v>300000</v>
      </c>
      <c r="W86" s="61">
        <f t="shared" ref="W86" si="68">+SUM(W81:W85)</f>
        <v>455000</v>
      </c>
      <c r="X86" s="61">
        <f t="shared" ref="X86:BI86" si="69">+SUM(X81:X85)</f>
        <v>300000</v>
      </c>
      <c r="Y86" s="61">
        <f t="shared" si="69"/>
        <v>260000</v>
      </c>
      <c r="Z86" s="61">
        <f t="shared" si="69"/>
        <v>300000</v>
      </c>
      <c r="AA86" s="61">
        <f t="shared" si="69"/>
        <v>260000</v>
      </c>
      <c r="AB86" s="61">
        <f t="shared" si="69"/>
        <v>300000</v>
      </c>
      <c r="AC86" s="61">
        <f t="shared" si="69"/>
        <v>260000</v>
      </c>
      <c r="AD86" s="61">
        <f t="shared" si="69"/>
        <v>300000</v>
      </c>
      <c r="AE86" s="61">
        <f t="shared" si="69"/>
        <v>285000</v>
      </c>
      <c r="AF86" s="61">
        <f t="shared" si="69"/>
        <v>300000</v>
      </c>
      <c r="AG86" s="61">
        <f t="shared" si="69"/>
        <v>0</v>
      </c>
      <c r="AH86" s="61">
        <f t="shared" si="69"/>
        <v>300000</v>
      </c>
      <c r="AI86" s="61">
        <f t="shared" si="69"/>
        <v>255000</v>
      </c>
      <c r="AJ86" s="61">
        <f t="shared" si="69"/>
        <v>300000</v>
      </c>
      <c r="AK86" s="61">
        <f t="shared" si="69"/>
        <v>360000</v>
      </c>
      <c r="AL86" s="61">
        <f t="shared" si="69"/>
        <v>300000</v>
      </c>
      <c r="AM86" s="61">
        <f t="shared" si="69"/>
        <v>495000</v>
      </c>
      <c r="AN86" s="61">
        <f t="shared" si="69"/>
        <v>300000</v>
      </c>
      <c r="AO86" s="61">
        <f t="shared" si="69"/>
        <v>225000</v>
      </c>
      <c r="AP86" s="61">
        <f t="shared" si="69"/>
        <v>300000</v>
      </c>
      <c r="AQ86" s="61">
        <f t="shared" si="69"/>
        <v>405000</v>
      </c>
      <c r="AR86" s="61">
        <f t="shared" si="69"/>
        <v>300000</v>
      </c>
      <c r="AS86" s="61">
        <f t="shared" si="69"/>
        <v>180000</v>
      </c>
      <c r="AT86" s="61">
        <f t="shared" si="69"/>
        <v>300000</v>
      </c>
      <c r="AU86" s="61">
        <f t="shared" si="69"/>
        <v>1170000</v>
      </c>
      <c r="AV86" s="61">
        <f t="shared" si="69"/>
        <v>300000</v>
      </c>
      <c r="AW86" s="61">
        <f t="shared" si="69"/>
        <v>405000</v>
      </c>
      <c r="AX86" s="61">
        <f t="shared" si="69"/>
        <v>300000</v>
      </c>
      <c r="AY86" s="61">
        <f t="shared" si="69"/>
        <v>450000</v>
      </c>
      <c r="AZ86" s="61">
        <f t="shared" si="69"/>
        <v>300000</v>
      </c>
      <c r="BA86" s="61">
        <f t="shared" si="69"/>
        <v>0</v>
      </c>
      <c r="BB86" s="61">
        <f t="shared" si="69"/>
        <v>300000</v>
      </c>
      <c r="BC86" s="61">
        <f t="shared" si="69"/>
        <v>0</v>
      </c>
      <c r="BD86" s="61">
        <f t="shared" si="69"/>
        <v>300000</v>
      </c>
      <c r="BE86" s="61">
        <f t="shared" si="69"/>
        <v>0</v>
      </c>
      <c r="BF86" s="61">
        <f t="shared" si="69"/>
        <v>300000</v>
      </c>
      <c r="BG86" s="61">
        <f t="shared" si="69"/>
        <v>0</v>
      </c>
      <c r="BH86" s="61">
        <f t="shared" si="69"/>
        <v>300000</v>
      </c>
      <c r="BI86" s="61">
        <f t="shared" si="69"/>
        <v>0</v>
      </c>
    </row>
    <row r="87" spans="2:61" s="62" customFormat="1" ht="1.5" customHeight="1">
      <c r="B87" s="59"/>
      <c r="C87" s="60"/>
      <c r="D87" s="59"/>
      <c r="E87" s="173"/>
      <c r="F87" s="231"/>
      <c r="G87" s="232"/>
      <c r="H87" s="233"/>
      <c r="I87" s="233"/>
      <c r="J87" s="179"/>
      <c r="K87" s="220"/>
      <c r="L87" s="226"/>
      <c r="M87" s="210"/>
      <c r="N87" s="179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</row>
    <row r="88" spans="2:61" s="62" customFormat="1" ht="18">
      <c r="B88" s="71">
        <v>800</v>
      </c>
      <c r="C88" s="63" t="s">
        <v>243</v>
      </c>
      <c r="D88" s="59"/>
      <c r="E88" s="173"/>
      <c r="F88" s="247">
        <f t="shared" ref="F88:F91" ca="1" si="70">SUMIF($N$8:$BI$9,$AT$8,N88:BI88)</f>
        <v>0</v>
      </c>
      <c r="G88" s="242">
        <v>0</v>
      </c>
      <c r="H88" s="242">
        <v>0</v>
      </c>
      <c r="I88" s="248">
        <v>0</v>
      </c>
      <c r="J88" s="177">
        <f t="shared" ref="J88:J91" ca="1" si="71">SUMIF($N$8:$BI$9,$N$8,N88:BI88)-SUMIFS(OFFSET($N88,,,,MATCH($O$5,$N$7:$BI$7,0)),OFFSET($N$8,,,,MATCH($O$5,$N$7:$BI$7,0)),$N$8)+L88</f>
        <v>0</v>
      </c>
      <c r="K88" s="220"/>
      <c r="L88" s="224">
        <f t="shared" ref="L88:L91" ca="1" si="72">SUMIFS(OFFSET($N88,,,,MATCH($O$5,$N$7:$BI$7,0)+1),OFFSET($N$8,,,,MATCH($O$5,$N$7:$BI$7,0)+1),$O$8)</f>
        <v>0</v>
      </c>
      <c r="M88" s="210"/>
      <c r="N88" s="179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</row>
    <row r="89" spans="2:61" s="70" customFormat="1" ht="18">
      <c r="B89" s="69">
        <v>801</v>
      </c>
      <c r="C89" s="65" t="s">
        <v>144</v>
      </c>
      <c r="D89" s="69" t="s">
        <v>51</v>
      </c>
      <c r="E89" s="175">
        <v>24</v>
      </c>
      <c r="F89" s="247">
        <f t="shared" ca="1" si="70"/>
        <v>60000</v>
      </c>
      <c r="G89" s="242">
        <v>110738</v>
      </c>
      <c r="H89" s="242">
        <v>131238</v>
      </c>
      <c r="I89" s="248">
        <v>155338</v>
      </c>
      <c r="J89" s="177">
        <f t="shared" ca="1" si="71"/>
        <v>186638</v>
      </c>
      <c r="K89" s="216">
        <f ca="1">+J89/$J$92</f>
        <v>9.108743526043921E-3</v>
      </c>
      <c r="L89" s="224">
        <f t="shared" ca="1" si="72"/>
        <v>186638</v>
      </c>
      <c r="M89" s="207">
        <f t="shared" ref="M89:M91" ca="1" si="73">IFERROR(L89/J89,0)</f>
        <v>1</v>
      </c>
      <c r="N89" s="184">
        <v>15000</v>
      </c>
      <c r="O89" s="66">
        <v>43938</v>
      </c>
      <c r="P89" s="66"/>
      <c r="Q89" s="66"/>
      <c r="R89" s="66">
        <v>15000</v>
      </c>
      <c r="S89" s="66">
        <v>12500</v>
      </c>
      <c r="T89" s="66">
        <v>0</v>
      </c>
      <c r="U89" s="66"/>
      <c r="V89" s="66"/>
      <c r="W89" s="66"/>
      <c r="X89" s="66"/>
      <c r="Y89" s="66">
        <v>16900</v>
      </c>
      <c r="Z89" s="66">
        <v>15000</v>
      </c>
      <c r="AA89" s="66"/>
      <c r="AB89" s="66"/>
      <c r="AC89" s="66"/>
      <c r="AD89" s="66">
        <v>15000</v>
      </c>
      <c r="AE89" s="66"/>
      <c r="AF89" s="66"/>
      <c r="AG89" s="66"/>
      <c r="AH89" s="66"/>
      <c r="AI89" s="66">
        <v>16900</v>
      </c>
      <c r="AJ89" s="66"/>
      <c r="AK89" s="66">
        <v>20500</v>
      </c>
      <c r="AL89" s="66"/>
      <c r="AM89" s="66"/>
      <c r="AN89" s="66"/>
      <c r="AO89" s="66"/>
      <c r="AP89" s="66"/>
      <c r="AQ89" s="66">
        <v>20500</v>
      </c>
      <c r="AR89" s="66"/>
      <c r="AS89" s="66"/>
      <c r="AT89" s="66"/>
      <c r="AU89" s="66"/>
      <c r="AV89" s="66"/>
      <c r="AW89" s="66">
        <v>24100</v>
      </c>
      <c r="AX89" s="66"/>
      <c r="AY89" s="66">
        <v>31300</v>
      </c>
      <c r="AZ89" s="66"/>
      <c r="BA89" s="66"/>
      <c r="BB89" s="66"/>
      <c r="BC89" s="66"/>
      <c r="BD89" s="66"/>
      <c r="BE89" s="66"/>
      <c r="BF89" s="66"/>
      <c r="BG89" s="66"/>
      <c r="BH89" s="66"/>
      <c r="BI89" s="66"/>
    </row>
    <row r="90" spans="2:61" s="70" customFormat="1" ht="18">
      <c r="B90" s="69">
        <v>802</v>
      </c>
      <c r="C90" s="65" t="s">
        <v>149</v>
      </c>
      <c r="D90" s="69" t="s">
        <v>51</v>
      </c>
      <c r="E90" s="175">
        <v>24</v>
      </c>
      <c r="F90" s="247">
        <f t="shared" ca="1" si="70"/>
        <v>2500000</v>
      </c>
      <c r="G90" s="242">
        <v>5868111</v>
      </c>
      <c r="H90" s="242">
        <v>6937645</v>
      </c>
      <c r="I90" s="248">
        <v>6937645</v>
      </c>
      <c r="J90" s="177">
        <f t="shared" ca="1" si="71"/>
        <v>6937645</v>
      </c>
      <c r="K90" s="216">
        <f t="shared" ref="K90:K91" ca="1" si="74">+J90/$J$92</f>
        <v>0.33858715256132715</v>
      </c>
      <c r="L90" s="224">
        <f t="shared" ca="1" si="72"/>
        <v>6937645</v>
      </c>
      <c r="M90" s="207">
        <f t="shared" ca="1" si="73"/>
        <v>1</v>
      </c>
      <c r="N90" s="184">
        <v>0</v>
      </c>
      <c r="O90" s="66"/>
      <c r="P90" s="66"/>
      <c r="Q90" s="66"/>
      <c r="R90" s="66">
        <v>2500000</v>
      </c>
      <c r="S90" s="66">
        <v>2421720</v>
      </c>
      <c r="T90" s="66"/>
      <c r="U90" s="66"/>
      <c r="V90" s="66"/>
      <c r="W90" s="66">
        <v>603900</v>
      </c>
      <c r="X90" s="66"/>
      <c r="Y90" s="66"/>
      <c r="Z90" s="66"/>
      <c r="AA90" s="66">
        <v>70800</v>
      </c>
      <c r="AB90" s="66"/>
      <c r="AC90" s="66">
        <v>1733557</v>
      </c>
      <c r="AD90" s="66"/>
      <c r="AE90" s="66"/>
      <c r="AF90" s="66"/>
      <c r="AG90" s="66">
        <v>2000</v>
      </c>
      <c r="AH90" s="66"/>
      <c r="AI90" s="66">
        <v>1036134</v>
      </c>
      <c r="AJ90" s="66"/>
      <c r="AK90" s="66"/>
      <c r="AL90" s="66"/>
      <c r="AM90" s="66"/>
      <c r="AN90" s="66"/>
      <c r="AO90" s="66">
        <v>1036134</v>
      </c>
      <c r="AP90" s="66"/>
      <c r="AQ90" s="66"/>
      <c r="AR90" s="66"/>
      <c r="AS90" s="66">
        <v>33400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</row>
    <row r="91" spans="2:61" s="68" customFormat="1" ht="18">
      <c r="B91" s="69">
        <v>803</v>
      </c>
      <c r="C91" s="65" t="s">
        <v>145</v>
      </c>
      <c r="D91" s="69" t="s">
        <v>51</v>
      </c>
      <c r="E91" s="175">
        <v>24</v>
      </c>
      <c r="F91" s="247">
        <f t="shared" ca="1" si="70"/>
        <v>5490000</v>
      </c>
      <c r="G91" s="242">
        <v>13365700</v>
      </c>
      <c r="H91" s="242">
        <v>13365700</v>
      </c>
      <c r="I91" s="248">
        <v>13365700</v>
      </c>
      <c r="J91" s="177">
        <f t="shared" ca="1" si="71"/>
        <v>13365700</v>
      </c>
      <c r="K91" s="216">
        <f t="shared" ca="1" si="74"/>
        <v>0.65230410391262894</v>
      </c>
      <c r="L91" s="224">
        <f t="shared" ca="1" si="72"/>
        <v>13365700</v>
      </c>
      <c r="M91" s="207">
        <f t="shared" ca="1" si="73"/>
        <v>1</v>
      </c>
      <c r="N91" s="184"/>
      <c r="O91" s="66"/>
      <c r="P91" s="66">
        <v>5490000</v>
      </c>
      <c r="Q91" s="66">
        <v>8271000</v>
      </c>
      <c r="R91" s="66"/>
      <c r="S91" s="66">
        <v>64800</v>
      </c>
      <c r="T91" s="66"/>
      <c r="U91" s="67"/>
      <c r="V91" s="66"/>
      <c r="W91" s="66"/>
      <c r="X91" s="66"/>
      <c r="Y91" s="67"/>
      <c r="Z91" s="66"/>
      <c r="AA91" s="66">
        <v>5029900</v>
      </c>
      <c r="AB91" s="66"/>
      <c r="AC91" s="67"/>
      <c r="AD91" s="66"/>
      <c r="AE91" s="67"/>
      <c r="AF91" s="66"/>
      <c r="AG91" s="67"/>
      <c r="AH91" s="66"/>
      <c r="AI91" s="67"/>
      <c r="AJ91" s="66"/>
      <c r="AK91" s="67"/>
      <c r="AL91" s="66"/>
      <c r="AM91" s="67"/>
      <c r="AN91" s="66"/>
      <c r="AO91" s="67"/>
      <c r="AP91" s="66"/>
      <c r="AQ91" s="67"/>
      <c r="AR91" s="66"/>
      <c r="AS91" s="67"/>
      <c r="AT91" s="66"/>
      <c r="AU91" s="67"/>
      <c r="AV91" s="66"/>
      <c r="AW91" s="67"/>
      <c r="AX91" s="66"/>
      <c r="AY91" s="67"/>
      <c r="AZ91" s="66"/>
      <c r="BA91" s="67"/>
      <c r="BB91" s="66"/>
      <c r="BC91" s="67"/>
      <c r="BD91" s="66"/>
      <c r="BE91" s="67"/>
      <c r="BF91" s="66"/>
      <c r="BG91" s="67"/>
      <c r="BH91" s="66"/>
      <c r="BI91" s="67"/>
    </row>
    <row r="92" spans="2:61" s="68" customFormat="1" ht="17.25" thickBot="1">
      <c r="B92" s="64"/>
      <c r="C92" s="60" t="s">
        <v>244</v>
      </c>
      <c r="D92" s="64"/>
      <c r="E92" s="176"/>
      <c r="F92" s="249">
        <f ca="1">SUM(F88:F91)</f>
        <v>8050000</v>
      </c>
      <c r="G92" s="250">
        <f t="shared" ref="G92:I92" si="75">SUM(G88:G91)</f>
        <v>19344549</v>
      </c>
      <c r="H92" s="251">
        <f t="shared" si="75"/>
        <v>20434583</v>
      </c>
      <c r="I92" s="251">
        <f t="shared" si="75"/>
        <v>20458683</v>
      </c>
      <c r="J92" s="243">
        <f ca="1">SUM(J88:J91)</f>
        <v>20489983</v>
      </c>
      <c r="K92" s="217">
        <f ca="1">J92/$J$94</f>
        <v>0.17767085164967567</v>
      </c>
      <c r="L92" s="204">
        <f ca="1">SUM(L88:L91)</f>
        <v>20489983</v>
      </c>
      <c r="M92" s="208">
        <f t="shared" ref="M92" ca="1" si="76">L92/J92</f>
        <v>1</v>
      </c>
      <c r="N92" s="179">
        <f>+SUM(N89:N91)</f>
        <v>15000</v>
      </c>
      <c r="O92" s="61">
        <f t="shared" ref="O92:Q92" si="77">+SUM(O89:O91)</f>
        <v>43938</v>
      </c>
      <c r="P92" s="61">
        <f t="shared" si="77"/>
        <v>5490000</v>
      </c>
      <c r="Q92" s="61">
        <f t="shared" si="77"/>
        <v>8271000</v>
      </c>
      <c r="R92" s="61">
        <f>+SUM(R89:R91)</f>
        <v>2515000</v>
      </c>
      <c r="S92" s="61">
        <f>+SUM(S89:S91)</f>
        <v>2499020</v>
      </c>
      <c r="T92" s="61">
        <f t="shared" ref="T92:BI92" si="78">+SUM(T89:T91)</f>
        <v>0</v>
      </c>
      <c r="U92" s="61">
        <f t="shared" si="78"/>
        <v>0</v>
      </c>
      <c r="V92" s="61">
        <f t="shared" si="78"/>
        <v>0</v>
      </c>
      <c r="W92" s="61">
        <f t="shared" si="78"/>
        <v>603900</v>
      </c>
      <c r="X92" s="61">
        <f t="shared" si="78"/>
        <v>0</v>
      </c>
      <c r="Y92" s="61">
        <f t="shared" si="78"/>
        <v>16900</v>
      </c>
      <c r="Z92" s="61">
        <f t="shared" si="78"/>
        <v>15000</v>
      </c>
      <c r="AA92" s="61">
        <f t="shared" si="78"/>
        <v>5100700</v>
      </c>
      <c r="AB92" s="61">
        <f t="shared" si="78"/>
        <v>0</v>
      </c>
      <c r="AC92" s="61">
        <f t="shared" si="78"/>
        <v>1733557</v>
      </c>
      <c r="AD92" s="61">
        <f t="shared" si="78"/>
        <v>15000</v>
      </c>
      <c r="AE92" s="61">
        <f t="shared" si="78"/>
        <v>0</v>
      </c>
      <c r="AF92" s="61">
        <f t="shared" si="78"/>
        <v>0</v>
      </c>
      <c r="AG92" s="61">
        <f t="shared" si="78"/>
        <v>2000</v>
      </c>
      <c r="AH92" s="61">
        <f t="shared" si="78"/>
        <v>0</v>
      </c>
      <c r="AI92" s="61">
        <f t="shared" si="78"/>
        <v>1053034</v>
      </c>
      <c r="AJ92" s="61">
        <f t="shared" si="78"/>
        <v>0</v>
      </c>
      <c r="AK92" s="61">
        <f t="shared" si="78"/>
        <v>20500</v>
      </c>
      <c r="AL92" s="61">
        <f t="shared" si="78"/>
        <v>0</v>
      </c>
      <c r="AM92" s="61">
        <f t="shared" si="78"/>
        <v>0</v>
      </c>
      <c r="AN92" s="61">
        <f t="shared" si="78"/>
        <v>0</v>
      </c>
      <c r="AO92" s="61">
        <f t="shared" si="78"/>
        <v>1036134</v>
      </c>
      <c r="AP92" s="61">
        <f t="shared" si="78"/>
        <v>0</v>
      </c>
      <c r="AQ92" s="61">
        <f t="shared" si="78"/>
        <v>20500</v>
      </c>
      <c r="AR92" s="61">
        <f t="shared" si="78"/>
        <v>0</v>
      </c>
      <c r="AS92" s="61">
        <f t="shared" si="78"/>
        <v>33400</v>
      </c>
      <c r="AT92" s="61">
        <f t="shared" si="78"/>
        <v>0</v>
      </c>
      <c r="AU92" s="61">
        <f t="shared" si="78"/>
        <v>0</v>
      </c>
      <c r="AV92" s="61">
        <f t="shared" si="78"/>
        <v>0</v>
      </c>
      <c r="AW92" s="61">
        <f t="shared" si="78"/>
        <v>24100</v>
      </c>
      <c r="AX92" s="61">
        <f t="shared" si="78"/>
        <v>0</v>
      </c>
      <c r="AY92" s="61">
        <f t="shared" si="78"/>
        <v>31300</v>
      </c>
      <c r="AZ92" s="61">
        <f t="shared" si="78"/>
        <v>0</v>
      </c>
      <c r="BA92" s="61">
        <f t="shared" si="78"/>
        <v>0</v>
      </c>
      <c r="BB92" s="61">
        <f t="shared" si="78"/>
        <v>0</v>
      </c>
      <c r="BC92" s="61">
        <f t="shared" si="78"/>
        <v>0</v>
      </c>
      <c r="BD92" s="61">
        <f t="shared" si="78"/>
        <v>0</v>
      </c>
      <c r="BE92" s="61">
        <f t="shared" si="78"/>
        <v>0</v>
      </c>
      <c r="BF92" s="61">
        <f t="shared" si="78"/>
        <v>0</v>
      </c>
      <c r="BG92" s="61">
        <f t="shared" si="78"/>
        <v>0</v>
      </c>
      <c r="BH92" s="61">
        <f t="shared" si="78"/>
        <v>0</v>
      </c>
      <c r="BI92" s="61">
        <f t="shared" si="78"/>
        <v>0</v>
      </c>
    </row>
    <row r="93" spans="2:61" s="68" customFormat="1" ht="1.5" customHeight="1">
      <c r="B93" s="64"/>
      <c r="C93" s="65"/>
      <c r="D93" s="64"/>
      <c r="E93" s="176"/>
      <c r="F93" s="244"/>
      <c r="G93" s="245"/>
      <c r="H93" s="246"/>
      <c r="I93" s="246"/>
      <c r="J93" s="185"/>
      <c r="K93" s="221"/>
      <c r="L93" s="227"/>
      <c r="M93" s="211"/>
      <c r="N93" s="180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</row>
    <row r="94" spans="2:61" s="62" customFormat="1">
      <c r="B94" s="196" t="s">
        <v>245</v>
      </c>
      <c r="C94" s="197" t="s">
        <v>246</v>
      </c>
      <c r="D94" s="196"/>
      <c r="E94" s="198"/>
      <c r="F94" s="238">
        <f ca="1">SUM(F11:F93)/2</f>
        <v>100582000</v>
      </c>
      <c r="G94" s="239">
        <f t="shared" ref="G94:I94" si="79">SUM(G11:G93)/2</f>
        <v>395828939</v>
      </c>
      <c r="H94" s="240">
        <f t="shared" si="79"/>
        <v>389392729</v>
      </c>
      <c r="I94" s="240">
        <f t="shared" si="79"/>
        <v>368305702</v>
      </c>
      <c r="J94" s="199">
        <f ca="1">SUM(J11:J93)/2</f>
        <v>115325518</v>
      </c>
      <c r="K94" s="222">
        <f t="shared" ref="K94" ca="1" si="80">+J94/$J$94</f>
        <v>1</v>
      </c>
      <c r="L94" s="228">
        <f ca="1">SUM(L11:L93)/2</f>
        <v>102698018</v>
      </c>
      <c r="M94" s="212">
        <f ca="1">L94/J94</f>
        <v>0.89050558610974551</v>
      </c>
      <c r="N94" s="202">
        <f>SUM(N11:N93)/2</f>
        <v>28770500</v>
      </c>
      <c r="O94" s="203">
        <f>SUM(O11:O93)/2</f>
        <v>25732531</v>
      </c>
      <c r="P94" s="203">
        <f t="shared" ref="P94:BI94" si="81">SUM(P11:P93)/2</f>
        <v>9585500</v>
      </c>
      <c r="Q94" s="203">
        <f t="shared" si="81"/>
        <v>11616683</v>
      </c>
      <c r="R94" s="203">
        <f t="shared" si="81"/>
        <v>6610500</v>
      </c>
      <c r="S94" s="203">
        <f t="shared" si="81"/>
        <v>4569457</v>
      </c>
      <c r="T94" s="203">
        <f t="shared" si="81"/>
        <v>6165500</v>
      </c>
      <c r="U94" s="203">
        <f t="shared" si="81"/>
        <v>7138734</v>
      </c>
      <c r="V94" s="203">
        <f t="shared" si="81"/>
        <v>3475500</v>
      </c>
      <c r="W94" s="203">
        <f t="shared" si="81"/>
        <v>6480427</v>
      </c>
      <c r="X94" s="203">
        <f t="shared" si="81"/>
        <v>2165500</v>
      </c>
      <c r="Y94" s="203">
        <f t="shared" si="81"/>
        <v>1097039</v>
      </c>
      <c r="Z94" s="203">
        <f t="shared" si="81"/>
        <v>2180500</v>
      </c>
      <c r="AA94" s="203">
        <f t="shared" si="81"/>
        <v>8549962</v>
      </c>
      <c r="AB94" s="203">
        <f t="shared" si="81"/>
        <v>2265500</v>
      </c>
      <c r="AC94" s="203">
        <f t="shared" si="81"/>
        <v>3460012</v>
      </c>
      <c r="AD94" s="203">
        <f t="shared" si="81"/>
        <v>2180500</v>
      </c>
      <c r="AE94" s="203">
        <f t="shared" si="81"/>
        <v>1440155</v>
      </c>
      <c r="AF94" s="203">
        <f t="shared" si="81"/>
        <v>3165500</v>
      </c>
      <c r="AG94" s="203">
        <f t="shared" si="81"/>
        <v>2343783</v>
      </c>
      <c r="AH94" s="203">
        <f t="shared" si="81"/>
        <v>2265500</v>
      </c>
      <c r="AI94" s="203">
        <f t="shared" si="81"/>
        <v>2761795</v>
      </c>
      <c r="AJ94" s="203">
        <f t="shared" si="81"/>
        <v>2165500</v>
      </c>
      <c r="AK94" s="203">
        <f t="shared" si="81"/>
        <v>1939853</v>
      </c>
      <c r="AL94" s="203">
        <f t="shared" si="81"/>
        <v>2765500</v>
      </c>
      <c r="AM94" s="203">
        <f t="shared" si="81"/>
        <v>1691896</v>
      </c>
      <c r="AN94" s="203">
        <f t="shared" si="81"/>
        <v>2265500</v>
      </c>
      <c r="AO94" s="203">
        <f t="shared" si="81"/>
        <v>6724954</v>
      </c>
      <c r="AP94" s="203">
        <f t="shared" si="81"/>
        <v>2165500</v>
      </c>
      <c r="AQ94" s="203">
        <f t="shared" si="81"/>
        <v>3492400</v>
      </c>
      <c r="AR94" s="203">
        <f t="shared" si="81"/>
        <v>3165500</v>
      </c>
      <c r="AS94" s="203">
        <f t="shared" si="81"/>
        <v>3584266</v>
      </c>
      <c r="AT94" s="203">
        <f t="shared" si="81"/>
        <v>2265500</v>
      </c>
      <c r="AU94" s="203">
        <f t="shared" si="81"/>
        <v>4760780</v>
      </c>
      <c r="AV94" s="203">
        <f t="shared" si="81"/>
        <v>2165500</v>
      </c>
      <c r="AW94" s="203">
        <f t="shared" si="81"/>
        <v>3569958</v>
      </c>
      <c r="AX94" s="203">
        <f t="shared" si="81"/>
        <v>2165500</v>
      </c>
      <c r="AY94" s="203">
        <f t="shared" si="81"/>
        <v>1743333</v>
      </c>
      <c r="AZ94" s="203">
        <f t="shared" si="81"/>
        <v>2265500</v>
      </c>
      <c r="BA94" s="203">
        <f t="shared" si="81"/>
        <v>0</v>
      </c>
      <c r="BB94" s="203">
        <f t="shared" si="81"/>
        <v>2165500</v>
      </c>
      <c r="BC94" s="203">
        <f t="shared" si="81"/>
        <v>0</v>
      </c>
      <c r="BD94" s="203">
        <f t="shared" si="81"/>
        <v>3165500</v>
      </c>
      <c r="BE94" s="203">
        <f t="shared" si="81"/>
        <v>0</v>
      </c>
      <c r="BF94" s="203">
        <f t="shared" si="81"/>
        <v>2265500</v>
      </c>
      <c r="BG94" s="203">
        <f t="shared" si="81"/>
        <v>0</v>
      </c>
      <c r="BH94" s="203">
        <f t="shared" si="81"/>
        <v>2765500</v>
      </c>
      <c r="BI94" s="203">
        <f t="shared" si="81"/>
        <v>0</v>
      </c>
    </row>
    <row r="95" spans="2:61">
      <c r="B95" s="56" t="s">
        <v>245</v>
      </c>
      <c r="C95" s="57" t="s">
        <v>247</v>
      </c>
      <c r="D95" s="56"/>
      <c r="E95" s="56"/>
      <c r="F95" s="200"/>
      <c r="G95" s="200"/>
      <c r="H95" s="200"/>
      <c r="I95" s="200"/>
      <c r="J95" s="301">
        <v>882000000</v>
      </c>
      <c r="K95" s="302"/>
      <c r="L95" s="302"/>
      <c r="M95" s="303"/>
    </row>
    <row r="96" spans="2:61" ht="17.25" thickBot="1">
      <c r="B96" s="195" t="s">
        <v>245</v>
      </c>
      <c r="C96" s="108" t="s">
        <v>248</v>
      </c>
      <c r="D96" s="56"/>
      <c r="E96" s="56"/>
      <c r="F96" s="201"/>
      <c r="G96" s="201"/>
      <c r="H96" s="201"/>
      <c r="I96" s="201"/>
      <c r="J96" s="304">
        <f ca="1">J95-J94</f>
        <v>766674482</v>
      </c>
      <c r="K96" s="305"/>
      <c r="L96" s="306"/>
      <c r="M96" s="205">
        <f ca="1">J96/J95</f>
        <v>0.8692454444444444</v>
      </c>
      <c r="Y96" s="122"/>
      <c r="AA96" s="122">
        <f>AA94/Z94</f>
        <v>3.9211015822059161</v>
      </c>
      <c r="AE96" s="161"/>
    </row>
    <row r="102" spans="11:18">
      <c r="K102" s="274" t="s">
        <v>249</v>
      </c>
      <c r="L102" s="274"/>
      <c r="M102" s="274"/>
      <c r="N102" s="274"/>
      <c r="O102" s="274"/>
      <c r="P102" s="274"/>
      <c r="Q102" s="274"/>
      <c r="R102" s="148"/>
    </row>
    <row r="103" spans="11:18" ht="30">
      <c r="K103" s="149" t="s">
        <v>51</v>
      </c>
      <c r="L103" s="51" t="s">
        <v>250</v>
      </c>
      <c r="M103" s="51" t="s">
        <v>227</v>
      </c>
      <c r="N103" s="150" t="s">
        <v>251</v>
      </c>
      <c r="O103" s="150" t="s">
        <v>252</v>
      </c>
      <c r="P103" s="151" t="s">
        <v>253</v>
      </c>
      <c r="Q103" s="152" t="s">
        <v>254</v>
      </c>
      <c r="R103" s="148"/>
    </row>
    <row r="104" spans="11:18">
      <c r="K104" s="153">
        <f>+N7</f>
        <v>45352</v>
      </c>
      <c r="L104" s="154">
        <f t="shared" ref="L104:M127" si="82">SUMIFS($N$94:$BI$94,$N$8:$BI$8,$K104,$N$9:$BI$9,L$103)</f>
        <v>0</v>
      </c>
      <c r="M104" s="154">
        <f t="shared" si="82"/>
        <v>0</v>
      </c>
      <c r="N104" s="154">
        <f>L104</f>
        <v>0</v>
      </c>
      <c r="O104" s="154">
        <f>M104</f>
        <v>0</v>
      </c>
      <c r="P104" s="155">
        <f t="shared" ref="P104:P120" si="83">IFERROR((L104-M104)/L104,0)</f>
        <v>0</v>
      </c>
      <c r="Q104" s="156">
        <f>IFERROR(#REF!/N104,0)</f>
        <v>0</v>
      </c>
      <c r="R104" s="157" t="e">
        <f t="shared" ref="R104:R119" si="84">O104/N104</f>
        <v>#DIV/0!</v>
      </c>
    </row>
    <row r="105" spans="11:18">
      <c r="K105" s="153">
        <f>EDATE(K104,1)</f>
        <v>45383</v>
      </c>
      <c r="L105" s="154">
        <f t="shared" si="82"/>
        <v>0</v>
      </c>
      <c r="M105" s="154">
        <f t="shared" si="82"/>
        <v>0</v>
      </c>
      <c r="N105" s="154">
        <f>N104+L105</f>
        <v>0</v>
      </c>
      <c r="O105" s="154">
        <f>O104+M105</f>
        <v>0</v>
      </c>
      <c r="P105" s="155">
        <f t="shared" si="83"/>
        <v>0</v>
      </c>
      <c r="Q105" s="156">
        <f>IFERROR(#REF!/N105,0)</f>
        <v>0</v>
      </c>
      <c r="R105" s="157" t="e">
        <f t="shared" si="84"/>
        <v>#DIV/0!</v>
      </c>
    </row>
    <row r="106" spans="11:18">
      <c r="K106" s="153">
        <f t="shared" ref="K106:K127" si="85">EDATE(K105,1)</f>
        <v>45413</v>
      </c>
      <c r="L106" s="154">
        <f t="shared" si="82"/>
        <v>0</v>
      </c>
      <c r="M106" s="154">
        <f t="shared" si="82"/>
        <v>0</v>
      </c>
      <c r="N106" s="154">
        <f t="shared" ref="N106:O115" si="86">N105+L106</f>
        <v>0</v>
      </c>
      <c r="O106" s="154">
        <f t="shared" si="86"/>
        <v>0</v>
      </c>
      <c r="P106" s="155">
        <f t="shared" si="83"/>
        <v>0</v>
      </c>
      <c r="Q106" s="156">
        <f>IFERROR(#REF!/N106,0)</f>
        <v>0</v>
      </c>
      <c r="R106" s="157" t="e">
        <f t="shared" si="84"/>
        <v>#DIV/0!</v>
      </c>
    </row>
    <row r="107" spans="11:18">
      <c r="K107" s="153">
        <f t="shared" si="85"/>
        <v>45444</v>
      </c>
      <c r="L107" s="154">
        <f t="shared" si="82"/>
        <v>0</v>
      </c>
      <c r="M107" s="154">
        <f t="shared" si="82"/>
        <v>0</v>
      </c>
      <c r="N107" s="154">
        <f t="shared" si="86"/>
        <v>0</v>
      </c>
      <c r="O107" s="154">
        <f t="shared" si="86"/>
        <v>0</v>
      </c>
      <c r="P107" s="155">
        <f t="shared" si="83"/>
        <v>0</v>
      </c>
      <c r="Q107" s="156">
        <f>IFERROR(#REF!/N107,0)</f>
        <v>0</v>
      </c>
      <c r="R107" s="157" t="e">
        <f t="shared" si="84"/>
        <v>#DIV/0!</v>
      </c>
    </row>
    <row r="108" spans="11:18">
      <c r="K108" s="153">
        <f t="shared" si="85"/>
        <v>45474</v>
      </c>
      <c r="L108" s="154">
        <f t="shared" si="82"/>
        <v>0</v>
      </c>
      <c r="M108" s="154">
        <f t="shared" si="82"/>
        <v>0</v>
      </c>
      <c r="N108" s="154">
        <f t="shared" si="86"/>
        <v>0</v>
      </c>
      <c r="O108" s="154">
        <f t="shared" si="86"/>
        <v>0</v>
      </c>
      <c r="P108" s="155">
        <f t="shared" si="83"/>
        <v>0</v>
      </c>
      <c r="Q108" s="156">
        <f>IFERROR(#REF!/N108,0)</f>
        <v>0</v>
      </c>
      <c r="R108" s="157" t="e">
        <f t="shared" si="84"/>
        <v>#DIV/0!</v>
      </c>
    </row>
    <row r="109" spans="11:18">
      <c r="K109" s="153">
        <f t="shared" si="85"/>
        <v>45505</v>
      </c>
      <c r="L109" s="154">
        <f t="shared" si="82"/>
        <v>0</v>
      </c>
      <c r="M109" s="154">
        <f t="shared" si="82"/>
        <v>0</v>
      </c>
      <c r="N109" s="154">
        <f t="shared" si="86"/>
        <v>0</v>
      </c>
      <c r="O109" s="154">
        <f t="shared" si="86"/>
        <v>0</v>
      </c>
      <c r="P109" s="155">
        <f t="shared" si="83"/>
        <v>0</v>
      </c>
      <c r="Q109" s="156">
        <f>IFERROR(#REF!/N109,0)</f>
        <v>0</v>
      </c>
      <c r="R109" s="157" t="e">
        <f t="shared" si="84"/>
        <v>#DIV/0!</v>
      </c>
    </row>
    <row r="110" spans="11:18">
      <c r="K110" s="153">
        <f t="shared" si="85"/>
        <v>45536</v>
      </c>
      <c r="L110" s="154">
        <f t="shared" si="82"/>
        <v>0</v>
      </c>
      <c r="M110" s="154">
        <f t="shared" si="82"/>
        <v>0</v>
      </c>
      <c r="N110" s="154">
        <f t="shared" si="86"/>
        <v>0</v>
      </c>
      <c r="O110" s="154">
        <f t="shared" si="86"/>
        <v>0</v>
      </c>
      <c r="P110" s="155">
        <f t="shared" si="83"/>
        <v>0</v>
      </c>
      <c r="Q110" s="156">
        <f>IFERROR(#REF!/N110,0)</f>
        <v>0</v>
      </c>
      <c r="R110" s="157" t="e">
        <f t="shared" si="84"/>
        <v>#DIV/0!</v>
      </c>
    </row>
    <row r="111" spans="11:18">
      <c r="K111" s="153">
        <f t="shared" si="85"/>
        <v>45566</v>
      </c>
      <c r="L111" s="154">
        <f t="shared" si="82"/>
        <v>0</v>
      </c>
      <c r="M111" s="154">
        <f t="shared" si="82"/>
        <v>0</v>
      </c>
      <c r="N111" s="154">
        <f t="shared" si="86"/>
        <v>0</v>
      </c>
      <c r="O111" s="154">
        <f t="shared" si="86"/>
        <v>0</v>
      </c>
      <c r="P111" s="155">
        <f t="shared" si="83"/>
        <v>0</v>
      </c>
      <c r="Q111" s="156">
        <f>IFERROR(#REF!/N111,0)</f>
        <v>0</v>
      </c>
      <c r="R111" s="157" t="e">
        <f t="shared" si="84"/>
        <v>#DIV/0!</v>
      </c>
    </row>
    <row r="112" spans="11:18">
      <c r="K112" s="153">
        <f t="shared" si="85"/>
        <v>45597</v>
      </c>
      <c r="L112" s="154">
        <f t="shared" si="82"/>
        <v>0</v>
      </c>
      <c r="M112" s="154">
        <f t="shared" si="82"/>
        <v>0</v>
      </c>
      <c r="N112" s="154">
        <f t="shared" si="86"/>
        <v>0</v>
      </c>
      <c r="O112" s="154">
        <f t="shared" si="86"/>
        <v>0</v>
      </c>
      <c r="P112" s="155">
        <f t="shared" si="83"/>
        <v>0</v>
      </c>
      <c r="Q112" s="156">
        <f>IFERROR(#REF!/N112,0)</f>
        <v>0</v>
      </c>
      <c r="R112" s="157" t="e">
        <f t="shared" si="84"/>
        <v>#DIV/0!</v>
      </c>
    </row>
    <row r="113" spans="11:18">
      <c r="K113" s="153">
        <f t="shared" si="85"/>
        <v>45627</v>
      </c>
      <c r="L113" s="154">
        <f t="shared" si="82"/>
        <v>0</v>
      </c>
      <c r="M113" s="154">
        <f t="shared" si="82"/>
        <v>0</v>
      </c>
      <c r="N113" s="154">
        <f t="shared" si="86"/>
        <v>0</v>
      </c>
      <c r="O113" s="154">
        <f t="shared" si="86"/>
        <v>0</v>
      </c>
      <c r="P113" s="155">
        <f t="shared" si="83"/>
        <v>0</v>
      </c>
      <c r="Q113" s="156">
        <f>IFERROR(#REF!/N113,0)</f>
        <v>0</v>
      </c>
      <c r="R113" s="157" t="e">
        <f t="shared" si="84"/>
        <v>#DIV/0!</v>
      </c>
    </row>
    <row r="114" spans="11:18">
      <c r="K114" s="153">
        <f t="shared" si="85"/>
        <v>45658</v>
      </c>
      <c r="L114" s="154">
        <f t="shared" si="82"/>
        <v>0</v>
      </c>
      <c r="M114" s="154">
        <f t="shared" si="82"/>
        <v>0</v>
      </c>
      <c r="N114" s="154">
        <f t="shared" si="86"/>
        <v>0</v>
      </c>
      <c r="O114" s="154">
        <f>O113+M114</f>
        <v>0</v>
      </c>
      <c r="P114" s="155">
        <f t="shared" si="83"/>
        <v>0</v>
      </c>
      <c r="Q114" s="156">
        <f>IFERROR(#REF!/N114,0)</f>
        <v>0</v>
      </c>
      <c r="R114" s="157" t="e">
        <f t="shared" si="84"/>
        <v>#DIV/0!</v>
      </c>
    </row>
    <row r="115" spans="11:18">
      <c r="K115" s="158">
        <f t="shared" si="85"/>
        <v>45689</v>
      </c>
      <c r="L115" s="154">
        <f t="shared" si="82"/>
        <v>0</v>
      </c>
      <c r="M115" s="154">
        <f t="shared" si="82"/>
        <v>0</v>
      </c>
      <c r="N115" s="154">
        <f t="shared" si="86"/>
        <v>0</v>
      </c>
      <c r="O115" s="154">
        <f t="shared" si="86"/>
        <v>0</v>
      </c>
      <c r="P115" s="159">
        <f t="shared" si="83"/>
        <v>0</v>
      </c>
      <c r="Q115" s="159">
        <f>IFERROR(#REF!/N115,0)</f>
        <v>0</v>
      </c>
      <c r="R115" s="157" t="e">
        <f t="shared" si="84"/>
        <v>#DIV/0!</v>
      </c>
    </row>
    <row r="116" spans="11:18">
      <c r="K116" s="158">
        <f t="shared" si="85"/>
        <v>45717</v>
      </c>
      <c r="L116" s="154">
        <f t="shared" si="82"/>
        <v>0</v>
      </c>
      <c r="M116" s="154">
        <f t="shared" si="82"/>
        <v>0</v>
      </c>
      <c r="N116" s="154">
        <f t="shared" ref="N116" si="87">N115+L116</f>
        <v>0</v>
      </c>
      <c r="O116" s="154">
        <f t="shared" ref="O116" si="88">O115+M116</f>
        <v>0</v>
      </c>
      <c r="P116" s="159">
        <f t="shared" si="83"/>
        <v>0</v>
      </c>
      <c r="Q116" s="159">
        <f>IFERROR(#REF!/N116,0)</f>
        <v>0</v>
      </c>
      <c r="R116" s="157" t="e">
        <f t="shared" si="84"/>
        <v>#DIV/0!</v>
      </c>
    </row>
    <row r="117" spans="11:18">
      <c r="K117" s="158">
        <f t="shared" si="85"/>
        <v>45748</v>
      </c>
      <c r="L117" s="154">
        <f t="shared" si="82"/>
        <v>0</v>
      </c>
      <c r="M117" s="154">
        <f t="shared" si="82"/>
        <v>0</v>
      </c>
      <c r="N117" s="154">
        <f t="shared" ref="N117" si="89">N116+L117</f>
        <v>0</v>
      </c>
      <c r="O117" s="154">
        <f t="shared" ref="O117" si="90">O116+M117</f>
        <v>0</v>
      </c>
      <c r="P117" s="159">
        <f t="shared" si="83"/>
        <v>0</v>
      </c>
      <c r="Q117" s="159">
        <f>IFERROR(#REF!/N117,0)</f>
        <v>0</v>
      </c>
      <c r="R117" s="157" t="e">
        <f t="shared" si="84"/>
        <v>#DIV/0!</v>
      </c>
    </row>
    <row r="118" spans="11:18">
      <c r="K118" s="158">
        <f t="shared" si="85"/>
        <v>45778</v>
      </c>
      <c r="L118" s="154">
        <f t="shared" si="82"/>
        <v>0</v>
      </c>
      <c r="M118" s="154">
        <f t="shared" si="82"/>
        <v>0</v>
      </c>
      <c r="N118" s="154">
        <f t="shared" ref="N118" si="91">N117+L118</f>
        <v>0</v>
      </c>
      <c r="O118" s="154">
        <f t="shared" ref="O118" si="92">O117+M118</f>
        <v>0</v>
      </c>
      <c r="P118" s="159">
        <f t="shared" si="83"/>
        <v>0</v>
      </c>
      <c r="Q118" s="159">
        <f>IFERROR(#REF!/N118,0)</f>
        <v>0</v>
      </c>
      <c r="R118" s="157" t="e">
        <f t="shared" si="84"/>
        <v>#DIV/0!</v>
      </c>
    </row>
    <row r="119" spans="11:18">
      <c r="K119" s="158">
        <f t="shared" si="85"/>
        <v>45809</v>
      </c>
      <c r="L119" s="154">
        <f t="shared" si="82"/>
        <v>0</v>
      </c>
      <c r="M119" s="154">
        <f t="shared" si="82"/>
        <v>0</v>
      </c>
      <c r="N119" s="154">
        <f t="shared" ref="N119" si="93">N118+L119</f>
        <v>0</v>
      </c>
      <c r="O119" s="154">
        <f t="shared" ref="O119" si="94">O118+M119</f>
        <v>0</v>
      </c>
      <c r="P119" s="159">
        <f t="shared" si="83"/>
        <v>0</v>
      </c>
      <c r="Q119" s="159">
        <f>IFERROR(#REF!/N119,0)</f>
        <v>0</v>
      </c>
      <c r="R119" s="157" t="e">
        <f t="shared" si="84"/>
        <v>#DIV/0!</v>
      </c>
    </row>
    <row r="120" spans="11:18">
      <c r="K120" s="158">
        <f t="shared" si="85"/>
        <v>45839</v>
      </c>
      <c r="L120" s="154">
        <f t="shared" si="82"/>
        <v>0</v>
      </c>
      <c r="M120" s="154">
        <f t="shared" si="82"/>
        <v>0</v>
      </c>
      <c r="N120" s="154">
        <f t="shared" ref="N120" si="95">N119+L120</f>
        <v>0</v>
      </c>
      <c r="O120" s="154">
        <f t="shared" ref="O120" si="96">O119+M120</f>
        <v>0</v>
      </c>
      <c r="P120" s="159">
        <f t="shared" si="83"/>
        <v>0</v>
      </c>
      <c r="Q120" s="159">
        <f>IFERROR(#REF!/N120,0)</f>
        <v>0</v>
      </c>
      <c r="R120" s="157" t="e">
        <f t="shared" ref="R120" si="97">O120/N120</f>
        <v>#DIV/0!</v>
      </c>
    </row>
    <row r="121" spans="11:18">
      <c r="K121" s="158">
        <f t="shared" si="85"/>
        <v>45870</v>
      </c>
      <c r="L121" s="154">
        <f t="shared" si="82"/>
        <v>0</v>
      </c>
      <c r="M121" s="154">
        <f t="shared" si="82"/>
        <v>0</v>
      </c>
      <c r="N121" s="58"/>
      <c r="O121" s="58"/>
      <c r="P121" s="58"/>
      <c r="Q121" s="58"/>
      <c r="R121" s="58"/>
    </row>
    <row r="122" spans="11:18">
      <c r="K122" s="158">
        <f t="shared" si="85"/>
        <v>45901</v>
      </c>
      <c r="L122" s="154">
        <f t="shared" si="82"/>
        <v>0</v>
      </c>
      <c r="M122" s="154">
        <f t="shared" si="82"/>
        <v>0</v>
      </c>
      <c r="N122" s="58"/>
      <c r="O122" s="58"/>
      <c r="P122" s="58"/>
      <c r="Q122" s="58"/>
      <c r="R122" s="58"/>
    </row>
    <row r="123" spans="11:18">
      <c r="K123" s="158">
        <f t="shared" si="85"/>
        <v>45931</v>
      </c>
      <c r="L123" s="154">
        <f t="shared" si="82"/>
        <v>0</v>
      </c>
      <c r="M123" s="154">
        <f t="shared" si="82"/>
        <v>0</v>
      </c>
      <c r="N123" s="58"/>
      <c r="O123" s="58"/>
      <c r="P123" s="58"/>
      <c r="Q123" s="58"/>
      <c r="R123" s="58"/>
    </row>
    <row r="124" spans="11:18">
      <c r="K124" s="158">
        <f t="shared" si="85"/>
        <v>45962</v>
      </c>
      <c r="L124" s="154">
        <f t="shared" si="82"/>
        <v>0</v>
      </c>
      <c r="M124" s="154">
        <f t="shared" si="82"/>
        <v>0</v>
      </c>
      <c r="N124" s="58"/>
      <c r="O124" s="58"/>
      <c r="P124" s="58"/>
      <c r="Q124" s="58"/>
      <c r="R124" s="58"/>
    </row>
    <row r="125" spans="11:18">
      <c r="K125" s="158">
        <f t="shared" si="85"/>
        <v>45992</v>
      </c>
      <c r="L125" s="154">
        <f t="shared" si="82"/>
        <v>0</v>
      </c>
      <c r="M125" s="154">
        <f t="shared" si="82"/>
        <v>0</v>
      </c>
      <c r="N125" s="58"/>
      <c r="O125" s="58"/>
      <c r="P125" s="58"/>
      <c r="Q125" s="58"/>
      <c r="R125" s="58"/>
    </row>
    <row r="126" spans="11:18">
      <c r="K126" s="158">
        <f t="shared" si="85"/>
        <v>46023</v>
      </c>
      <c r="L126" s="154">
        <f t="shared" si="82"/>
        <v>0</v>
      </c>
      <c r="M126" s="154">
        <f t="shared" si="82"/>
        <v>0</v>
      </c>
      <c r="N126" s="58"/>
      <c r="O126" s="58"/>
      <c r="P126" s="58"/>
      <c r="Q126" s="58"/>
      <c r="R126" s="58"/>
    </row>
    <row r="127" spans="11:18">
      <c r="K127" s="158">
        <f t="shared" si="85"/>
        <v>46054</v>
      </c>
      <c r="L127" s="154">
        <f t="shared" si="82"/>
        <v>0</v>
      </c>
      <c r="M127" s="154">
        <f t="shared" si="82"/>
        <v>0</v>
      </c>
      <c r="N127" s="58"/>
      <c r="O127" s="58"/>
      <c r="P127" s="58"/>
      <c r="Q127" s="58"/>
      <c r="R127" s="58"/>
    </row>
  </sheetData>
  <mergeCells count="89">
    <mergeCell ref="J95:M95"/>
    <mergeCell ref="J96:L96"/>
    <mergeCell ref="AZ8:AZ9"/>
    <mergeCell ref="BA8:BA9"/>
    <mergeCell ref="AP8:AP9"/>
    <mergeCell ref="AQ8:AQ9"/>
    <mergeCell ref="AR8:AR9"/>
    <mergeCell ref="AS8:AS9"/>
    <mergeCell ref="AT8:AT9"/>
    <mergeCell ref="AK8:AK9"/>
    <mergeCell ref="AL8:AL9"/>
    <mergeCell ref="AM8:AM9"/>
    <mergeCell ref="AN8:AN9"/>
    <mergeCell ref="AO8:AO9"/>
    <mergeCell ref="AF8:AF9"/>
    <mergeCell ref="L7:M9"/>
    <mergeCell ref="BB8:BB9"/>
    <mergeCell ref="AU8:AU9"/>
    <mergeCell ref="AV8:AV9"/>
    <mergeCell ref="AW8:AW9"/>
    <mergeCell ref="AX8:AX9"/>
    <mergeCell ref="AY8:AY9"/>
    <mergeCell ref="BH8:BH9"/>
    <mergeCell ref="BI8:BI9"/>
    <mergeCell ref="BC8:BC9"/>
    <mergeCell ref="BD8:BD9"/>
    <mergeCell ref="BE8:BE9"/>
    <mergeCell ref="BF8:BF9"/>
    <mergeCell ref="BG8:BG9"/>
    <mergeCell ref="AG8:AG9"/>
    <mergeCell ref="AH8:AH9"/>
    <mergeCell ref="AI8:AI9"/>
    <mergeCell ref="AJ8:AJ9"/>
    <mergeCell ref="AA8:AA9"/>
    <mergeCell ref="AB8:AB9"/>
    <mergeCell ref="AC8:AC9"/>
    <mergeCell ref="AD8:AD9"/>
    <mergeCell ref="AE8:AE9"/>
    <mergeCell ref="V8:V9"/>
    <mergeCell ref="W8:W9"/>
    <mergeCell ref="X8:X9"/>
    <mergeCell ref="Y8:Y9"/>
    <mergeCell ref="Z8:Z9"/>
    <mergeCell ref="O8:O9"/>
    <mergeCell ref="P8:P9"/>
    <mergeCell ref="Q8:Q9"/>
    <mergeCell ref="R8:R9"/>
    <mergeCell ref="J7:K9"/>
    <mergeCell ref="B7:B9"/>
    <mergeCell ref="C7:C9"/>
    <mergeCell ref="D7:D9"/>
    <mergeCell ref="E7:E9"/>
    <mergeCell ref="F7:I8"/>
    <mergeCell ref="B1:D2"/>
    <mergeCell ref="E1:Q1"/>
    <mergeCell ref="R1:S2"/>
    <mergeCell ref="E2:Q2"/>
    <mergeCell ref="P5:S5"/>
    <mergeCell ref="C4:D5"/>
    <mergeCell ref="B4:B5"/>
    <mergeCell ref="K102:Q102"/>
    <mergeCell ref="AD7:AE7"/>
    <mergeCell ref="AF7:AG7"/>
    <mergeCell ref="AH7:AI7"/>
    <mergeCell ref="N7:O7"/>
    <mergeCell ref="P7:Q7"/>
    <mergeCell ref="T7:U7"/>
    <mergeCell ref="V7:W7"/>
    <mergeCell ref="R7:S7"/>
    <mergeCell ref="X7:Y7"/>
    <mergeCell ref="Z7:AA7"/>
    <mergeCell ref="AB7:AC7"/>
    <mergeCell ref="N8:N9"/>
    <mergeCell ref="S8:S9"/>
    <mergeCell ref="T8:T9"/>
    <mergeCell ref="U8:U9"/>
    <mergeCell ref="BH7:BI7"/>
    <mergeCell ref="AL7:AM7"/>
    <mergeCell ref="AN7:AO7"/>
    <mergeCell ref="AP7:AQ7"/>
    <mergeCell ref="AR7:AS7"/>
    <mergeCell ref="AT7:AU7"/>
    <mergeCell ref="BD7:BE7"/>
    <mergeCell ref="BF7:BG7"/>
    <mergeCell ref="AJ7:AK7"/>
    <mergeCell ref="AV7:AW7"/>
    <mergeCell ref="AX7:AY7"/>
    <mergeCell ref="AZ7:BA7"/>
    <mergeCell ref="BB7:BC7"/>
  </mergeCells>
  <phoneticPr fontId="9" type="noConversion"/>
  <dataValidations count="1">
    <dataValidation type="list" allowBlank="1" showInputMessage="1" showErrorMessage="1" sqref="O5" xr:uid="{00000000-0002-0000-0300-000000000000}">
      <formula1>$N$7:$BI$7</formula1>
    </dataValidation>
  </dataValidations>
  <pageMargins left="0.7" right="0.7" top="0.75" bottom="0.75" header="0.3" footer="0.3"/>
  <pageSetup paperSize="9" scale="10" orientation="portrait" r:id="rId1"/>
  <rowBreaks count="1" manualBreakCount="1">
    <brk id="54" max="16383" man="1"/>
  </rowBreaks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B29"/>
  <sheetViews>
    <sheetView workbookViewId="0">
      <selection activeCell="B28" sqref="B28"/>
    </sheetView>
  </sheetViews>
  <sheetFormatPr defaultColWidth="11.42578125" defaultRowHeight="15"/>
  <cols>
    <col min="1" max="1" width="66.85546875" bestFit="1" customWidth="1"/>
    <col min="2" max="2" width="21.5703125" bestFit="1" customWidth="1"/>
  </cols>
  <sheetData>
    <row r="3" spans="1:2">
      <c r="A3" s="166" t="s">
        <v>255</v>
      </c>
      <c r="B3" t="s">
        <v>256</v>
      </c>
    </row>
    <row r="4" spans="1:2">
      <c r="A4" s="167" t="s">
        <v>136</v>
      </c>
      <c r="B4" s="168">
        <v>708613</v>
      </c>
    </row>
    <row r="5" spans="1:2">
      <c r="A5" s="167" t="s">
        <v>144</v>
      </c>
      <c r="B5" s="168">
        <v>31300</v>
      </c>
    </row>
    <row r="6" spans="1:2">
      <c r="A6" s="167" t="s">
        <v>147</v>
      </c>
      <c r="B6" s="168">
        <v>25000</v>
      </c>
    </row>
    <row r="7" spans="1:2">
      <c r="A7" s="167" t="s">
        <v>148</v>
      </c>
      <c r="B7" s="168">
        <v>62400</v>
      </c>
    </row>
    <row r="8" spans="1:2">
      <c r="A8" s="167" t="s">
        <v>149</v>
      </c>
      <c r="B8" s="168">
        <v>150</v>
      </c>
    </row>
    <row r="9" spans="1:2">
      <c r="A9" s="167" t="s">
        <v>116</v>
      </c>
      <c r="B9" s="168">
        <v>150000</v>
      </c>
    </row>
    <row r="10" spans="1:2">
      <c r="A10" s="167" t="s">
        <v>114</v>
      </c>
      <c r="B10" s="168">
        <v>300000</v>
      </c>
    </row>
    <row r="11" spans="1:2">
      <c r="A11" s="167" t="s">
        <v>153</v>
      </c>
      <c r="B11" s="168">
        <v>52800</v>
      </c>
    </row>
    <row r="12" spans="1:2">
      <c r="A12" s="167" t="s">
        <v>158</v>
      </c>
      <c r="B12" s="168">
        <v>127697</v>
      </c>
    </row>
    <row r="13" spans="1:2">
      <c r="A13" s="167" t="s">
        <v>159</v>
      </c>
      <c r="B13" s="168">
        <v>2680125</v>
      </c>
    </row>
    <row r="14" spans="1:2">
      <c r="A14" s="167" t="s">
        <v>160</v>
      </c>
      <c r="B14" s="168">
        <v>1378350</v>
      </c>
    </row>
    <row r="15" spans="1:2">
      <c r="A15" s="167" t="s">
        <v>165</v>
      </c>
      <c r="B15" s="168">
        <v>409336</v>
      </c>
    </row>
    <row r="16" spans="1:2">
      <c r="A16" s="167" t="s">
        <v>166</v>
      </c>
      <c r="B16" s="168">
        <v>831224</v>
      </c>
    </row>
    <row r="17" spans="1:2">
      <c r="A17" s="167" t="s">
        <v>168</v>
      </c>
      <c r="B17" s="168">
        <v>520747</v>
      </c>
    </row>
    <row r="18" spans="1:2">
      <c r="A18" s="167" t="s">
        <v>169</v>
      </c>
      <c r="B18" s="168">
        <v>520747</v>
      </c>
    </row>
    <row r="19" spans="1:2">
      <c r="A19" s="167" t="s">
        <v>170</v>
      </c>
      <c r="B19" s="168">
        <v>490747</v>
      </c>
    </row>
    <row r="20" spans="1:2">
      <c r="A20" s="167" t="s">
        <v>174</v>
      </c>
      <c r="B20" s="168">
        <v>490747</v>
      </c>
    </row>
    <row r="21" spans="1:2">
      <c r="A21" s="167" t="s">
        <v>175</v>
      </c>
      <c r="B21" s="168">
        <v>350000</v>
      </c>
    </row>
    <row r="22" spans="1:2">
      <c r="A22" s="167" t="s">
        <v>176</v>
      </c>
      <c r="B22" s="168">
        <v>127697</v>
      </c>
    </row>
    <row r="23" spans="1:2">
      <c r="A23" s="167" t="s">
        <v>140</v>
      </c>
      <c r="B23" s="168">
        <v>25000</v>
      </c>
    </row>
    <row r="24" spans="1:2">
      <c r="A24" s="167" t="s">
        <v>73</v>
      </c>
      <c r="B24" s="168">
        <v>182800</v>
      </c>
    </row>
    <row r="25" spans="1:2">
      <c r="A25" s="167" t="s">
        <v>146</v>
      </c>
      <c r="B25" s="168">
        <v>483883</v>
      </c>
    </row>
    <row r="26" spans="1:2">
      <c r="A26" s="167" t="s">
        <v>172</v>
      </c>
      <c r="B26" s="168">
        <v>350000</v>
      </c>
    </row>
    <row r="27" spans="1:2">
      <c r="A27" s="167" t="s">
        <v>142</v>
      </c>
      <c r="B27" s="168">
        <v>60000</v>
      </c>
    </row>
    <row r="28" spans="1:2">
      <c r="A28" s="167" t="s">
        <v>129</v>
      </c>
      <c r="B28" s="168">
        <v>800000</v>
      </c>
    </row>
    <row r="29" spans="1:2">
      <c r="A29" s="167" t="s">
        <v>257</v>
      </c>
      <c r="B29" s="168">
        <v>11159363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J918"/>
  <sheetViews>
    <sheetView showGridLines="0" topLeftCell="A4" workbookViewId="0">
      <selection activeCell="G26" sqref="F26:G26"/>
    </sheetView>
  </sheetViews>
  <sheetFormatPr defaultColWidth="11.42578125" defaultRowHeight="24" customHeight="1"/>
  <cols>
    <col min="1" max="1" width="4.7109375" style="74" customWidth="1"/>
    <col min="2" max="3" width="12.28515625" style="72" customWidth="1"/>
    <col min="4" max="4" width="16.42578125" style="72" customWidth="1"/>
    <col min="5" max="5" width="15.28515625" style="72" customWidth="1"/>
    <col min="6" max="6" width="53.42578125" style="73" customWidth="1"/>
    <col min="7" max="7" width="42" style="73" customWidth="1"/>
    <col min="8" max="8" width="53.42578125" style="73" customWidth="1"/>
    <col min="9" max="9" width="18.5703125" style="73" customWidth="1"/>
    <col min="10" max="11" width="11.42578125" style="73"/>
    <col min="12" max="12" width="14.85546875" style="73" bestFit="1" customWidth="1"/>
    <col min="13" max="33" width="11.42578125" style="73"/>
    <col min="34" max="16384" width="11.42578125" style="74"/>
  </cols>
  <sheetData>
    <row r="1" spans="2:36" ht="15"/>
    <row r="2" spans="2:36" ht="15"/>
    <row r="3" spans="2:36" ht="15"/>
    <row r="4" spans="2:36" ht="15"/>
    <row r="5" spans="2:36" ht="15.75">
      <c r="B5" s="312" t="s">
        <v>258</v>
      </c>
      <c r="C5" s="312"/>
      <c r="D5" s="312"/>
      <c r="E5" s="312"/>
      <c r="F5" s="312"/>
      <c r="G5" s="312"/>
      <c r="H5" s="312"/>
    </row>
    <row r="6" spans="2:36" ht="15"/>
    <row r="7" spans="2:36" s="79" customFormat="1" ht="19.5" customHeight="1">
      <c r="B7" s="164" t="s">
        <v>118</v>
      </c>
      <c r="C7" s="75" t="s">
        <v>259</v>
      </c>
      <c r="D7" s="75" t="s">
        <v>260</v>
      </c>
      <c r="E7" s="75" t="s">
        <v>8</v>
      </c>
      <c r="F7" s="76" t="s">
        <v>261</v>
      </c>
      <c r="G7" s="76" t="s">
        <v>262</v>
      </c>
      <c r="H7" s="97" t="s">
        <v>263</v>
      </c>
      <c r="I7" s="77" t="s">
        <v>264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</row>
    <row r="8" spans="2:36" s="79" customFormat="1" ht="19.5" hidden="1" customHeight="1">
      <c r="B8" s="163" t="s">
        <v>265</v>
      </c>
      <c r="C8" s="80">
        <v>45352</v>
      </c>
      <c r="D8" s="80" t="s">
        <v>266</v>
      </c>
      <c r="E8" s="81">
        <v>638400</v>
      </c>
      <c r="F8" s="82" t="s">
        <v>267</v>
      </c>
      <c r="G8" s="82" t="s">
        <v>268</v>
      </c>
      <c r="H8" s="98" t="s">
        <v>114</v>
      </c>
      <c r="I8" s="83">
        <v>200000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2:36" s="86" customFormat="1" ht="19.5" hidden="1" customHeight="1">
      <c r="B9" s="163" t="s">
        <v>265</v>
      </c>
      <c r="C9" s="80">
        <v>45355</v>
      </c>
      <c r="D9" s="80" t="s">
        <v>269</v>
      </c>
      <c r="E9" s="81">
        <v>605300</v>
      </c>
      <c r="F9" s="84" t="s">
        <v>270</v>
      </c>
      <c r="G9" s="84" t="s">
        <v>271</v>
      </c>
      <c r="H9" s="99" t="s">
        <v>140</v>
      </c>
      <c r="I9" s="85">
        <v>20775</v>
      </c>
    </row>
    <row r="10" spans="2:36" s="78" customFormat="1" ht="19.5" hidden="1" customHeight="1">
      <c r="B10" s="163" t="s">
        <v>265</v>
      </c>
      <c r="C10" s="87">
        <v>45356</v>
      </c>
      <c r="D10" s="87" t="s">
        <v>269</v>
      </c>
      <c r="E10" s="81">
        <v>605300</v>
      </c>
      <c r="F10" s="84" t="s">
        <v>270</v>
      </c>
      <c r="G10" s="84" t="s">
        <v>272</v>
      </c>
      <c r="H10" s="99" t="s">
        <v>140</v>
      </c>
      <c r="I10" s="85">
        <v>28882</v>
      </c>
    </row>
    <row r="11" spans="2:36" s="78" customFormat="1" ht="19.5" hidden="1" customHeight="1">
      <c r="B11" s="163" t="s">
        <v>265</v>
      </c>
      <c r="C11" s="87">
        <v>45356</v>
      </c>
      <c r="D11" s="87" t="s">
        <v>273</v>
      </c>
      <c r="E11" s="81">
        <v>605700</v>
      </c>
      <c r="F11" s="84" t="s">
        <v>274</v>
      </c>
      <c r="G11" s="84" t="s">
        <v>275</v>
      </c>
      <c r="H11" s="99" t="s">
        <v>143</v>
      </c>
      <c r="I11" s="85">
        <v>70000</v>
      </c>
    </row>
    <row r="12" spans="2:36" s="78" customFormat="1" ht="19.5" hidden="1" customHeight="1">
      <c r="B12" s="163" t="s">
        <v>265</v>
      </c>
      <c r="C12" s="87">
        <v>45357</v>
      </c>
      <c r="D12" s="87" t="s">
        <v>266</v>
      </c>
      <c r="E12" s="81">
        <v>638400</v>
      </c>
      <c r="F12" s="84" t="s">
        <v>267</v>
      </c>
      <c r="G12" s="84" t="s">
        <v>276</v>
      </c>
      <c r="H12" s="99" t="s">
        <v>151</v>
      </c>
      <c r="I12" s="85">
        <v>120000</v>
      </c>
    </row>
    <row r="13" spans="2:36" ht="24" hidden="1" customHeight="1">
      <c r="B13" s="163" t="s">
        <v>265</v>
      </c>
      <c r="C13" s="87">
        <v>45357</v>
      </c>
      <c r="D13" s="87" t="s">
        <v>266</v>
      </c>
      <c r="E13" s="81">
        <v>638400</v>
      </c>
      <c r="F13" s="84" t="s">
        <v>267</v>
      </c>
      <c r="G13" s="84" t="s">
        <v>277</v>
      </c>
      <c r="H13" s="99" t="s">
        <v>115</v>
      </c>
      <c r="I13" s="85">
        <v>75000</v>
      </c>
      <c r="AH13" s="73"/>
      <c r="AI13" s="73"/>
      <c r="AJ13" s="73"/>
    </row>
    <row r="14" spans="2:36" ht="24" hidden="1" customHeight="1">
      <c r="B14" s="163" t="s">
        <v>265</v>
      </c>
      <c r="C14" s="87">
        <v>45357</v>
      </c>
      <c r="D14" s="87" t="s">
        <v>278</v>
      </c>
      <c r="E14" s="81">
        <v>658800</v>
      </c>
      <c r="F14" s="84" t="s">
        <v>279</v>
      </c>
      <c r="G14" s="84" t="s">
        <v>280</v>
      </c>
      <c r="H14" s="99" t="s">
        <v>140</v>
      </c>
      <c r="I14" s="85">
        <v>1</v>
      </c>
      <c r="AH14" s="73"/>
      <c r="AI14" s="73"/>
      <c r="AJ14" s="73"/>
    </row>
    <row r="15" spans="2:36" ht="24" hidden="1" customHeight="1">
      <c r="B15" s="163" t="s">
        <v>265</v>
      </c>
      <c r="C15" s="87">
        <v>45358</v>
      </c>
      <c r="D15" s="87" t="s">
        <v>269</v>
      </c>
      <c r="E15" s="81">
        <v>605300</v>
      </c>
      <c r="F15" s="84" t="s">
        <v>270</v>
      </c>
      <c r="G15" s="84" t="s">
        <v>272</v>
      </c>
      <c r="H15" s="99" t="s">
        <v>140</v>
      </c>
      <c r="I15" s="85">
        <v>30132</v>
      </c>
      <c r="AH15" s="73"/>
      <c r="AI15" s="73"/>
      <c r="AJ15" s="73"/>
    </row>
    <row r="16" spans="2:36" ht="24" hidden="1" customHeight="1">
      <c r="B16" s="163" t="s">
        <v>265</v>
      </c>
      <c r="C16" s="87">
        <v>45358</v>
      </c>
      <c r="D16" s="87" t="s">
        <v>266</v>
      </c>
      <c r="E16" s="81">
        <v>638400</v>
      </c>
      <c r="F16" s="84" t="s">
        <v>267</v>
      </c>
      <c r="G16" s="84" t="s">
        <v>281</v>
      </c>
      <c r="H16" s="99" t="s">
        <v>152</v>
      </c>
      <c r="I16" s="85">
        <v>100000</v>
      </c>
      <c r="AH16" s="73"/>
      <c r="AI16" s="73"/>
      <c r="AJ16" s="73"/>
    </row>
    <row r="17" spans="2:36" s="89" customFormat="1" ht="24" hidden="1" customHeight="1">
      <c r="B17" s="163" t="s">
        <v>265</v>
      </c>
      <c r="C17" s="87">
        <v>45359</v>
      </c>
      <c r="D17" s="87" t="s">
        <v>269</v>
      </c>
      <c r="E17" s="90">
        <v>605300</v>
      </c>
      <c r="F17" s="146" t="s">
        <v>270</v>
      </c>
      <c r="G17" s="84" t="s">
        <v>272</v>
      </c>
      <c r="H17" s="99" t="s">
        <v>140</v>
      </c>
      <c r="I17" s="85">
        <v>22458</v>
      </c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2:36" ht="24" hidden="1" customHeight="1">
      <c r="B18" s="163" t="s">
        <v>265</v>
      </c>
      <c r="C18" s="87">
        <v>45359</v>
      </c>
      <c r="D18" s="87" t="s">
        <v>269</v>
      </c>
      <c r="E18" s="81">
        <v>618103</v>
      </c>
      <c r="F18" s="84" t="s">
        <v>282</v>
      </c>
      <c r="G18" s="84" t="s">
        <v>283</v>
      </c>
      <c r="H18" s="99" t="s">
        <v>153</v>
      </c>
      <c r="I18" s="85">
        <v>6600</v>
      </c>
      <c r="AH18" s="73"/>
      <c r="AI18" s="73"/>
      <c r="AJ18" s="73"/>
    </row>
    <row r="19" spans="2:36" ht="24" hidden="1" customHeight="1">
      <c r="B19" s="163" t="s">
        <v>265</v>
      </c>
      <c r="C19" s="87">
        <v>45359</v>
      </c>
      <c r="D19" s="87" t="s">
        <v>278</v>
      </c>
      <c r="E19" s="90">
        <v>658800</v>
      </c>
      <c r="F19" s="146" t="s">
        <v>279</v>
      </c>
      <c r="G19" s="84" t="s">
        <v>284</v>
      </c>
      <c r="H19" s="99" t="s">
        <v>153</v>
      </c>
      <c r="I19" s="85">
        <v>3</v>
      </c>
      <c r="AH19" s="73"/>
      <c r="AI19" s="73"/>
      <c r="AJ19" s="73"/>
    </row>
    <row r="20" spans="2:36" ht="24" hidden="1" customHeight="1">
      <c r="B20" s="163" t="s">
        <v>265</v>
      </c>
      <c r="C20" s="87">
        <v>45361</v>
      </c>
      <c r="D20" s="87" t="s">
        <v>269</v>
      </c>
      <c r="E20" s="90">
        <v>605300</v>
      </c>
      <c r="F20" s="146" t="s">
        <v>270</v>
      </c>
      <c r="G20" s="84" t="s">
        <v>272</v>
      </c>
      <c r="H20" s="99" t="s">
        <v>140</v>
      </c>
      <c r="I20" s="85">
        <v>22320</v>
      </c>
      <c r="AH20" s="73"/>
      <c r="AI20" s="73"/>
      <c r="AJ20" s="73"/>
    </row>
    <row r="21" spans="2:36" s="92" customFormat="1" ht="24" hidden="1" customHeight="1">
      <c r="B21" s="163" t="s">
        <v>265</v>
      </c>
      <c r="C21" s="87">
        <v>45363</v>
      </c>
      <c r="D21" s="87" t="s">
        <v>266</v>
      </c>
      <c r="E21" s="90">
        <v>605800</v>
      </c>
      <c r="F21" s="146" t="s">
        <v>285</v>
      </c>
      <c r="G21" s="84" t="s">
        <v>286</v>
      </c>
      <c r="H21" s="99" t="s">
        <v>147</v>
      </c>
      <c r="I21" s="85">
        <v>18000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</row>
    <row r="22" spans="2:36" ht="24" hidden="1" customHeight="1">
      <c r="B22" s="163" t="s">
        <v>265</v>
      </c>
      <c r="C22" s="87">
        <v>45363</v>
      </c>
      <c r="D22" s="87" t="s">
        <v>287</v>
      </c>
      <c r="E22" s="90">
        <v>632700</v>
      </c>
      <c r="F22" s="146" t="s">
        <v>288</v>
      </c>
      <c r="G22" s="84" t="s">
        <v>289</v>
      </c>
      <c r="H22" s="99" t="s">
        <v>161</v>
      </c>
      <c r="I22" s="85">
        <v>1350000</v>
      </c>
      <c r="AH22" s="73"/>
      <c r="AI22" s="73"/>
      <c r="AJ22" s="73"/>
    </row>
    <row r="23" spans="2:36" ht="24" hidden="1" customHeight="1">
      <c r="B23" s="163" t="s">
        <v>265</v>
      </c>
      <c r="C23" s="87">
        <v>45365</v>
      </c>
      <c r="D23" s="87" t="s">
        <v>266</v>
      </c>
      <c r="E23" s="90">
        <v>605300</v>
      </c>
      <c r="F23" s="146" t="s">
        <v>270</v>
      </c>
      <c r="G23" s="84" t="s">
        <v>290</v>
      </c>
      <c r="H23" s="99" t="s">
        <v>143</v>
      </c>
      <c r="I23" s="85">
        <v>21221</v>
      </c>
      <c r="AH23" s="73"/>
      <c r="AI23" s="73"/>
      <c r="AJ23" s="73"/>
    </row>
    <row r="24" spans="2:36" ht="24" hidden="1" customHeight="1">
      <c r="B24" s="163" t="s">
        <v>265</v>
      </c>
      <c r="C24" s="87">
        <v>45365</v>
      </c>
      <c r="D24" s="87" t="s">
        <v>266</v>
      </c>
      <c r="E24" s="90">
        <v>605300</v>
      </c>
      <c r="F24" s="146" t="s">
        <v>270</v>
      </c>
      <c r="G24" s="84" t="s">
        <v>290</v>
      </c>
      <c r="H24" s="99" t="s">
        <v>143</v>
      </c>
      <c r="I24" s="85">
        <v>5000</v>
      </c>
      <c r="AH24" s="73"/>
      <c r="AI24" s="73"/>
      <c r="AJ24" s="73"/>
    </row>
    <row r="25" spans="2:36" ht="24" hidden="1" customHeight="1">
      <c r="B25" s="163" t="s">
        <v>265</v>
      </c>
      <c r="C25" s="87">
        <v>45365</v>
      </c>
      <c r="D25" s="87" t="s">
        <v>291</v>
      </c>
      <c r="E25" s="90">
        <v>605600</v>
      </c>
      <c r="F25" s="146" t="s">
        <v>292</v>
      </c>
      <c r="G25" s="84" t="s">
        <v>293</v>
      </c>
      <c r="H25" s="99" t="s">
        <v>148</v>
      </c>
      <c r="I25" s="85">
        <v>12000</v>
      </c>
      <c r="AH25" s="73"/>
      <c r="AI25" s="73"/>
      <c r="AJ25" s="73"/>
    </row>
    <row r="26" spans="2:36" ht="24" hidden="1" customHeight="1">
      <c r="B26" s="163" t="s">
        <v>265</v>
      </c>
      <c r="C26" s="87">
        <v>45365</v>
      </c>
      <c r="D26" s="87" t="s">
        <v>291</v>
      </c>
      <c r="E26" s="90">
        <v>244200</v>
      </c>
      <c r="F26" s="146" t="s">
        <v>294</v>
      </c>
      <c r="G26" s="84" t="s">
        <v>295</v>
      </c>
      <c r="H26" s="99" t="s">
        <v>42</v>
      </c>
      <c r="I26" s="85">
        <v>550000</v>
      </c>
      <c r="AH26" s="73"/>
      <c r="AI26" s="73"/>
      <c r="AJ26" s="73"/>
    </row>
    <row r="27" spans="2:36" s="73" customFormat="1" ht="24" hidden="1" customHeight="1">
      <c r="B27" s="163" t="s">
        <v>265</v>
      </c>
      <c r="C27" s="87">
        <v>45365</v>
      </c>
      <c r="D27" s="87" t="s">
        <v>287</v>
      </c>
      <c r="E27" s="90">
        <v>632700</v>
      </c>
      <c r="F27" s="146" t="s">
        <v>288</v>
      </c>
      <c r="G27" s="84" t="s">
        <v>296</v>
      </c>
      <c r="H27" s="99" t="s">
        <v>166</v>
      </c>
      <c r="I27" s="85">
        <v>650000</v>
      </c>
    </row>
    <row r="28" spans="2:36" ht="24" hidden="1" customHeight="1">
      <c r="B28" s="163" t="s">
        <v>265</v>
      </c>
      <c r="C28" s="87">
        <v>45366</v>
      </c>
      <c r="D28" s="87" t="s">
        <v>269</v>
      </c>
      <c r="E28" s="90">
        <v>638400</v>
      </c>
      <c r="F28" s="146" t="s">
        <v>267</v>
      </c>
      <c r="G28" s="84" t="s">
        <v>297</v>
      </c>
      <c r="H28" s="99" t="s">
        <v>151</v>
      </c>
      <c r="I28" s="85">
        <v>40000</v>
      </c>
      <c r="AH28" s="73"/>
      <c r="AI28" s="73"/>
      <c r="AJ28" s="73"/>
    </row>
    <row r="29" spans="2:36" ht="24" hidden="1" customHeight="1">
      <c r="B29" s="163" t="s">
        <v>265</v>
      </c>
      <c r="C29" s="87">
        <v>45366</v>
      </c>
      <c r="D29" s="87" t="s">
        <v>269</v>
      </c>
      <c r="E29" s="90">
        <v>638400</v>
      </c>
      <c r="F29" s="146" t="s">
        <v>267</v>
      </c>
      <c r="G29" s="84" t="s">
        <v>298</v>
      </c>
      <c r="H29" s="99" t="s">
        <v>115</v>
      </c>
      <c r="I29" s="85">
        <v>25000</v>
      </c>
      <c r="AH29" s="73"/>
      <c r="AI29" s="73"/>
      <c r="AJ29" s="73"/>
    </row>
    <row r="30" spans="2:36" ht="24" hidden="1" customHeight="1">
      <c r="B30" s="163" t="s">
        <v>265</v>
      </c>
      <c r="C30" s="162">
        <v>45369</v>
      </c>
      <c r="D30" s="162" t="s">
        <v>287</v>
      </c>
      <c r="E30" s="90">
        <v>637200</v>
      </c>
      <c r="F30" s="146" t="s">
        <v>299</v>
      </c>
      <c r="G30" s="84" t="s">
        <v>300</v>
      </c>
      <c r="H30" s="99" t="s">
        <v>167</v>
      </c>
      <c r="I30" s="85">
        <v>400000</v>
      </c>
      <c r="AH30" s="73"/>
      <c r="AI30" s="73"/>
      <c r="AJ30" s="73"/>
    </row>
    <row r="31" spans="2:36" ht="24" hidden="1" customHeight="1">
      <c r="B31" s="163" t="s">
        <v>265</v>
      </c>
      <c r="C31" s="114">
        <v>45369</v>
      </c>
      <c r="D31" s="114" t="s">
        <v>287</v>
      </c>
      <c r="E31" s="90">
        <v>637200</v>
      </c>
      <c r="F31" s="146" t="s">
        <v>299</v>
      </c>
      <c r="G31" s="84" t="s">
        <v>301</v>
      </c>
      <c r="H31" s="99" t="s">
        <v>173</v>
      </c>
      <c r="I31" s="85">
        <v>100000</v>
      </c>
      <c r="AH31" s="73"/>
      <c r="AI31" s="73"/>
      <c r="AJ31" s="73"/>
    </row>
    <row r="32" spans="2:36" ht="24" hidden="1" customHeight="1">
      <c r="B32" s="163" t="s">
        <v>265</v>
      </c>
      <c r="C32" s="114">
        <v>45369</v>
      </c>
      <c r="D32" s="114" t="s">
        <v>287</v>
      </c>
      <c r="E32" s="90">
        <v>637200</v>
      </c>
      <c r="F32" s="146" t="s">
        <v>299</v>
      </c>
      <c r="G32" s="84" t="s">
        <v>302</v>
      </c>
      <c r="H32" s="99" t="s">
        <v>164</v>
      </c>
      <c r="I32" s="85">
        <v>400000</v>
      </c>
      <c r="AH32" s="73"/>
      <c r="AI32" s="73"/>
      <c r="AJ32" s="73"/>
    </row>
    <row r="33" spans="2:36" ht="24" hidden="1" customHeight="1">
      <c r="B33" s="163" t="s">
        <v>265</v>
      </c>
      <c r="C33" s="114">
        <v>45369</v>
      </c>
      <c r="D33" s="114" t="s">
        <v>269</v>
      </c>
      <c r="E33" s="90">
        <v>605300</v>
      </c>
      <c r="F33" s="146" t="s">
        <v>270</v>
      </c>
      <c r="G33" s="84" t="s">
        <v>303</v>
      </c>
      <c r="H33" s="99" t="s">
        <v>143</v>
      </c>
      <c r="I33" s="85">
        <v>8488</v>
      </c>
      <c r="AH33" s="73"/>
      <c r="AI33" s="73"/>
      <c r="AJ33" s="73"/>
    </row>
    <row r="34" spans="2:36" ht="24" hidden="1" customHeight="1">
      <c r="B34" s="163" t="s">
        <v>265</v>
      </c>
      <c r="C34" s="80">
        <v>45369</v>
      </c>
      <c r="D34" s="80" t="s">
        <v>304</v>
      </c>
      <c r="E34" s="90">
        <v>638400</v>
      </c>
      <c r="F34" s="146" t="s">
        <v>267</v>
      </c>
      <c r="G34" s="84" t="s">
        <v>305</v>
      </c>
      <c r="H34" s="99" t="s">
        <v>114</v>
      </c>
      <c r="I34" s="85">
        <v>120000</v>
      </c>
      <c r="AH34" s="73"/>
      <c r="AI34" s="73"/>
      <c r="AJ34" s="73"/>
    </row>
    <row r="35" spans="2:36" ht="24" hidden="1" customHeight="1">
      <c r="B35" s="163" t="s">
        <v>265</v>
      </c>
      <c r="C35" s="114">
        <v>45370</v>
      </c>
      <c r="D35" s="114" t="s">
        <v>269</v>
      </c>
      <c r="E35" s="90">
        <v>628800</v>
      </c>
      <c r="F35" s="146" t="s">
        <v>306</v>
      </c>
      <c r="G35" s="84" t="s">
        <v>307</v>
      </c>
      <c r="H35" s="99" t="s">
        <v>73</v>
      </c>
      <c r="I35" s="85">
        <v>15000</v>
      </c>
      <c r="AH35" s="73"/>
      <c r="AI35" s="73"/>
      <c r="AJ35" s="73"/>
    </row>
    <row r="36" spans="2:36" ht="24" hidden="1" customHeight="1">
      <c r="B36" s="163" t="s">
        <v>265</v>
      </c>
      <c r="C36" s="114">
        <v>45370</v>
      </c>
      <c r="D36" s="114" t="s">
        <v>266</v>
      </c>
      <c r="E36" s="90">
        <v>605800</v>
      </c>
      <c r="F36" s="146" t="s">
        <v>285</v>
      </c>
      <c r="G36" s="84" t="s">
        <v>308</v>
      </c>
      <c r="H36" s="99" t="s">
        <v>147</v>
      </c>
      <c r="I36" s="85">
        <v>18000</v>
      </c>
      <c r="AH36" s="73"/>
      <c r="AI36" s="73"/>
      <c r="AJ36" s="73"/>
    </row>
    <row r="37" spans="2:36" ht="24" hidden="1" customHeight="1">
      <c r="B37" s="163" t="s">
        <v>265</v>
      </c>
      <c r="C37" s="114">
        <v>45370</v>
      </c>
      <c r="D37" s="114" t="s">
        <v>273</v>
      </c>
      <c r="E37" s="90">
        <v>605700</v>
      </c>
      <c r="F37" s="146" t="s">
        <v>274</v>
      </c>
      <c r="G37" s="84" t="s">
        <v>309</v>
      </c>
      <c r="H37" s="99" t="s">
        <v>148</v>
      </c>
      <c r="I37" s="85">
        <v>10500</v>
      </c>
      <c r="AH37" s="73"/>
      <c r="AI37" s="73"/>
      <c r="AJ37" s="73"/>
    </row>
    <row r="38" spans="2:36" ht="24" hidden="1" customHeight="1">
      <c r="B38" s="163" t="s">
        <v>265</v>
      </c>
      <c r="C38" s="114">
        <v>45370</v>
      </c>
      <c r="D38" s="114" t="s">
        <v>304</v>
      </c>
      <c r="E38" s="90">
        <v>638400</v>
      </c>
      <c r="F38" s="146" t="s">
        <v>267</v>
      </c>
      <c r="G38" s="84" t="s">
        <v>310</v>
      </c>
      <c r="H38" s="99" t="s">
        <v>114</v>
      </c>
      <c r="I38" s="85">
        <v>40000</v>
      </c>
      <c r="AH38" s="73"/>
      <c r="AI38" s="73"/>
      <c r="AJ38" s="73"/>
    </row>
    <row r="39" spans="2:36" ht="24" hidden="1" customHeight="1">
      <c r="B39" s="163" t="s">
        <v>265</v>
      </c>
      <c r="C39" s="114">
        <v>45370</v>
      </c>
      <c r="D39" s="114" t="s">
        <v>304</v>
      </c>
      <c r="E39" s="90">
        <v>638400</v>
      </c>
      <c r="F39" s="146" t="s">
        <v>267</v>
      </c>
      <c r="G39" s="84" t="s">
        <v>311</v>
      </c>
      <c r="H39" s="99" t="s">
        <v>114</v>
      </c>
      <c r="I39" s="85">
        <v>80000</v>
      </c>
      <c r="AH39" s="73"/>
      <c r="AI39" s="73"/>
      <c r="AJ39" s="73"/>
    </row>
    <row r="40" spans="2:36" ht="24" hidden="1" customHeight="1">
      <c r="B40" s="163" t="s">
        <v>265</v>
      </c>
      <c r="C40" s="114">
        <v>45370</v>
      </c>
      <c r="D40" s="114" t="s">
        <v>304</v>
      </c>
      <c r="E40" s="90">
        <v>638400</v>
      </c>
      <c r="F40" s="146" t="s">
        <v>267</v>
      </c>
      <c r="G40" s="84" t="s">
        <v>312</v>
      </c>
      <c r="H40" s="99" t="s">
        <v>114</v>
      </c>
      <c r="I40" s="85">
        <v>40000</v>
      </c>
      <c r="AH40" s="73"/>
      <c r="AI40" s="73"/>
      <c r="AJ40" s="73"/>
    </row>
    <row r="41" spans="2:36" ht="24" hidden="1" customHeight="1">
      <c r="B41" s="163" t="s">
        <v>265</v>
      </c>
      <c r="C41" s="114">
        <v>45370</v>
      </c>
      <c r="D41" s="114" t="s">
        <v>304</v>
      </c>
      <c r="E41" s="90">
        <v>638400</v>
      </c>
      <c r="F41" s="146" t="s">
        <v>267</v>
      </c>
      <c r="G41" s="84" t="s">
        <v>313</v>
      </c>
      <c r="H41" s="99" t="s">
        <v>152</v>
      </c>
      <c r="I41" s="85">
        <v>150000</v>
      </c>
      <c r="AH41" s="73"/>
      <c r="AI41" s="73"/>
      <c r="AJ41" s="73"/>
    </row>
    <row r="42" spans="2:36" ht="24" hidden="1" customHeight="1">
      <c r="B42" s="163" t="s">
        <v>265</v>
      </c>
      <c r="C42" s="114">
        <v>45370</v>
      </c>
      <c r="D42" s="114" t="s">
        <v>304</v>
      </c>
      <c r="E42" s="90">
        <v>638400</v>
      </c>
      <c r="F42" s="146" t="s">
        <v>267</v>
      </c>
      <c r="G42" s="84" t="s">
        <v>314</v>
      </c>
      <c r="H42" s="99" t="s">
        <v>152</v>
      </c>
      <c r="I42" s="85">
        <v>150000</v>
      </c>
      <c r="AH42" s="73"/>
      <c r="AI42" s="73"/>
      <c r="AJ42" s="73"/>
    </row>
    <row r="43" spans="2:36" ht="24" hidden="1" customHeight="1">
      <c r="B43" s="163" t="s">
        <v>265</v>
      </c>
      <c r="C43" s="114">
        <v>45371</v>
      </c>
      <c r="D43" s="114" t="s">
        <v>291</v>
      </c>
      <c r="E43" s="90">
        <v>244200</v>
      </c>
      <c r="F43" s="146" t="s">
        <v>294</v>
      </c>
      <c r="G43" s="84" t="s">
        <v>315</v>
      </c>
      <c r="H43" s="99" t="s">
        <v>42</v>
      </c>
      <c r="I43" s="85">
        <v>436441</v>
      </c>
      <c r="AH43" s="73"/>
      <c r="AI43" s="73"/>
      <c r="AJ43" s="73"/>
    </row>
    <row r="44" spans="2:36" ht="24" hidden="1" customHeight="1">
      <c r="B44" s="163" t="s">
        <v>265</v>
      </c>
      <c r="C44" s="114">
        <v>45372</v>
      </c>
      <c r="D44" s="114" t="s">
        <v>269</v>
      </c>
      <c r="E44" s="90">
        <v>605300</v>
      </c>
      <c r="F44" s="146" t="s">
        <v>270</v>
      </c>
      <c r="G44" s="84" t="s">
        <v>316</v>
      </c>
      <c r="H44" s="99" t="s">
        <v>140</v>
      </c>
      <c r="I44" s="85">
        <v>20000</v>
      </c>
      <c r="AH44" s="73"/>
      <c r="AI44" s="73"/>
      <c r="AJ44" s="73"/>
    </row>
    <row r="45" spans="2:36" ht="24" hidden="1" customHeight="1">
      <c r="B45" s="163" t="s">
        <v>265</v>
      </c>
      <c r="C45" s="114">
        <v>45372</v>
      </c>
      <c r="D45" s="114" t="s">
        <v>269</v>
      </c>
      <c r="E45" s="90">
        <v>605300</v>
      </c>
      <c r="F45" s="146" t="s">
        <v>270</v>
      </c>
      <c r="G45" s="84" t="s">
        <v>303</v>
      </c>
      <c r="H45" s="99" t="s">
        <v>143</v>
      </c>
      <c r="I45" s="85">
        <v>8488</v>
      </c>
      <c r="AH45" s="73"/>
      <c r="AI45" s="73"/>
      <c r="AJ45" s="73"/>
    </row>
    <row r="46" spans="2:36" ht="24" hidden="1" customHeight="1">
      <c r="B46" s="163" t="s">
        <v>265</v>
      </c>
      <c r="C46" s="114">
        <v>45372</v>
      </c>
      <c r="D46" s="114" t="s">
        <v>287</v>
      </c>
      <c r="E46" s="90">
        <v>632700</v>
      </c>
      <c r="F46" s="146" t="s">
        <v>288</v>
      </c>
      <c r="G46" s="84" t="s">
        <v>317</v>
      </c>
      <c r="H46" s="99" t="s">
        <v>169</v>
      </c>
      <c r="I46" s="85">
        <v>200000</v>
      </c>
      <c r="AH46" s="73"/>
      <c r="AI46" s="73"/>
      <c r="AJ46" s="73"/>
    </row>
    <row r="47" spans="2:36" ht="24" hidden="1" customHeight="1">
      <c r="B47" s="163" t="s">
        <v>265</v>
      </c>
      <c r="C47" s="114">
        <v>45373</v>
      </c>
      <c r="D47" s="114" t="s">
        <v>266</v>
      </c>
      <c r="E47" s="90">
        <v>628800</v>
      </c>
      <c r="F47" s="146" t="s">
        <v>306</v>
      </c>
      <c r="G47" s="84" t="s">
        <v>318</v>
      </c>
      <c r="H47" s="99" t="s">
        <v>73</v>
      </c>
      <c r="I47" s="85">
        <v>15000</v>
      </c>
      <c r="AH47" s="73"/>
      <c r="AI47" s="73"/>
      <c r="AJ47" s="73"/>
    </row>
    <row r="48" spans="2:36" ht="24" hidden="1" customHeight="1">
      <c r="B48" s="163" t="s">
        <v>265</v>
      </c>
      <c r="C48" s="114">
        <v>45373</v>
      </c>
      <c r="D48" s="114" t="s">
        <v>269</v>
      </c>
      <c r="E48" s="90">
        <v>605300</v>
      </c>
      <c r="F48" s="146" t="s">
        <v>270</v>
      </c>
      <c r="G48" s="84" t="s">
        <v>319</v>
      </c>
      <c r="H48" s="99" t="s">
        <v>140</v>
      </c>
      <c r="I48" s="85">
        <v>23448</v>
      </c>
      <c r="AH48" s="73"/>
      <c r="AI48" s="73"/>
      <c r="AJ48" s="73"/>
    </row>
    <row r="49" spans="2:36" s="92" customFormat="1" ht="24" hidden="1" customHeight="1">
      <c r="B49" s="163" t="s">
        <v>265</v>
      </c>
      <c r="C49" s="114">
        <v>45373</v>
      </c>
      <c r="D49" s="114" t="s">
        <v>269</v>
      </c>
      <c r="E49" s="90">
        <v>605300</v>
      </c>
      <c r="F49" s="146" t="s">
        <v>270</v>
      </c>
      <c r="G49" s="84" t="s">
        <v>319</v>
      </c>
      <c r="H49" s="99" t="s">
        <v>140</v>
      </c>
      <c r="I49" s="85">
        <v>16975</v>
      </c>
      <c r="J49" s="91"/>
      <c r="K49" s="91"/>
      <c r="L49" s="91"/>
      <c r="M49" s="102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</row>
    <row r="50" spans="2:36" ht="24" hidden="1" customHeight="1">
      <c r="B50" s="163" t="s">
        <v>265</v>
      </c>
      <c r="C50" s="114">
        <v>45373</v>
      </c>
      <c r="D50" s="114" t="s">
        <v>269</v>
      </c>
      <c r="E50" s="90">
        <v>618103</v>
      </c>
      <c r="F50" s="146" t="s">
        <v>282</v>
      </c>
      <c r="G50" s="84" t="s">
        <v>320</v>
      </c>
      <c r="H50" s="99" t="s">
        <v>153</v>
      </c>
      <c r="I50" s="85">
        <v>13000</v>
      </c>
      <c r="AH50" s="73"/>
      <c r="AI50" s="73"/>
      <c r="AJ50" s="73"/>
    </row>
    <row r="51" spans="2:36" ht="24" hidden="1" customHeight="1">
      <c r="B51" s="163" t="s">
        <v>265</v>
      </c>
      <c r="C51" s="114">
        <v>45373</v>
      </c>
      <c r="D51" s="114" t="s">
        <v>287</v>
      </c>
      <c r="E51" s="90">
        <v>632700</v>
      </c>
      <c r="F51" s="146" t="s">
        <v>288</v>
      </c>
      <c r="G51" s="84" t="s">
        <v>321</v>
      </c>
      <c r="H51" s="99" t="s">
        <v>157</v>
      </c>
      <c r="I51" s="85">
        <v>120000</v>
      </c>
      <c r="AH51" s="73"/>
      <c r="AI51" s="73"/>
      <c r="AJ51" s="73"/>
    </row>
    <row r="52" spans="2:36" ht="24" hidden="1" customHeight="1">
      <c r="B52" s="163" t="s">
        <v>265</v>
      </c>
      <c r="C52" s="114">
        <v>45375</v>
      </c>
      <c r="D52" s="114" t="s">
        <v>269</v>
      </c>
      <c r="E52" s="90">
        <v>605300</v>
      </c>
      <c r="F52" s="146" t="s">
        <v>270</v>
      </c>
      <c r="G52" s="84" t="s">
        <v>303</v>
      </c>
      <c r="H52" s="99" t="s">
        <v>143</v>
      </c>
      <c r="I52" s="85">
        <v>21186</v>
      </c>
      <c r="AH52" s="73"/>
      <c r="AI52" s="73"/>
      <c r="AJ52" s="73"/>
    </row>
    <row r="53" spans="2:36" ht="24" hidden="1" customHeight="1">
      <c r="B53" s="163" t="s">
        <v>265</v>
      </c>
      <c r="C53" s="115">
        <v>45375</v>
      </c>
      <c r="D53" s="115" t="s">
        <v>269</v>
      </c>
      <c r="E53" s="103">
        <v>605300</v>
      </c>
      <c r="F53" s="147" t="s">
        <v>270</v>
      </c>
      <c r="G53" s="104" t="s">
        <v>303</v>
      </c>
      <c r="H53" s="99" t="s">
        <v>143</v>
      </c>
      <c r="I53" s="105">
        <v>4237</v>
      </c>
      <c r="AH53" s="73"/>
      <c r="AI53" s="73"/>
      <c r="AJ53" s="73"/>
    </row>
    <row r="54" spans="2:36" ht="24" hidden="1" customHeight="1">
      <c r="B54" s="163" t="s">
        <v>265</v>
      </c>
      <c r="C54" s="115">
        <v>45376</v>
      </c>
      <c r="D54" s="115" t="s">
        <v>266</v>
      </c>
      <c r="E54" s="103">
        <v>605600</v>
      </c>
      <c r="F54" s="147" t="s">
        <v>292</v>
      </c>
      <c r="G54" s="104" t="s">
        <v>322</v>
      </c>
      <c r="H54" s="99" t="s">
        <v>148</v>
      </c>
      <c r="I54" s="105">
        <v>7500</v>
      </c>
      <c r="AH54" s="73"/>
      <c r="AI54" s="73"/>
      <c r="AJ54" s="73"/>
    </row>
    <row r="55" spans="2:36" ht="24" hidden="1" customHeight="1">
      <c r="B55" s="163" t="s">
        <v>265</v>
      </c>
      <c r="C55" s="114">
        <v>45376</v>
      </c>
      <c r="D55" s="114" t="s">
        <v>269</v>
      </c>
      <c r="E55" s="90">
        <v>605300</v>
      </c>
      <c r="F55" s="146" t="s">
        <v>270</v>
      </c>
      <c r="G55" s="84" t="s">
        <v>303</v>
      </c>
      <c r="H55" s="99" t="s">
        <v>143</v>
      </c>
      <c r="I55" s="85">
        <v>4237</v>
      </c>
      <c r="AH55" s="73"/>
      <c r="AI55" s="73"/>
      <c r="AJ55" s="73"/>
    </row>
    <row r="56" spans="2:36" ht="24" hidden="1" customHeight="1">
      <c r="B56" s="163" t="s">
        <v>265</v>
      </c>
      <c r="C56" s="114">
        <v>45376</v>
      </c>
      <c r="D56" s="114" t="s">
        <v>323</v>
      </c>
      <c r="E56" s="90">
        <v>658800</v>
      </c>
      <c r="F56" s="146" t="s">
        <v>279</v>
      </c>
      <c r="G56" s="84" t="s">
        <v>324</v>
      </c>
      <c r="H56" s="99" t="s">
        <v>144</v>
      </c>
      <c r="I56" s="85">
        <v>2</v>
      </c>
      <c r="AH56" s="73"/>
      <c r="AI56" s="73"/>
      <c r="AJ56" s="73"/>
    </row>
    <row r="57" spans="2:36" ht="24" hidden="1" customHeight="1">
      <c r="B57" s="163" t="s">
        <v>265</v>
      </c>
      <c r="C57" s="114">
        <v>45376</v>
      </c>
      <c r="D57" s="114" t="s">
        <v>323</v>
      </c>
      <c r="E57" s="90">
        <v>658800</v>
      </c>
      <c r="F57" s="146" t="s">
        <v>279</v>
      </c>
      <c r="G57" s="84" t="s">
        <v>325</v>
      </c>
      <c r="H57" s="99" t="s">
        <v>144</v>
      </c>
      <c r="I57" s="85">
        <v>1</v>
      </c>
      <c r="AH57" s="73"/>
      <c r="AI57" s="73"/>
      <c r="AJ57" s="73"/>
    </row>
    <row r="58" spans="2:36" ht="24" hidden="1" customHeight="1">
      <c r="B58" s="163" t="s">
        <v>265</v>
      </c>
      <c r="C58" s="114">
        <v>45377</v>
      </c>
      <c r="D58" s="114" t="s">
        <v>266</v>
      </c>
      <c r="E58" s="90">
        <v>628800</v>
      </c>
      <c r="F58" s="146" t="s">
        <v>306</v>
      </c>
      <c r="G58" s="84" t="s">
        <v>326</v>
      </c>
      <c r="H58" s="99" t="s">
        <v>73</v>
      </c>
      <c r="I58" s="85">
        <v>13136</v>
      </c>
      <c r="AH58" s="73"/>
      <c r="AI58" s="73"/>
      <c r="AJ58" s="73"/>
    </row>
    <row r="59" spans="2:36" ht="24" hidden="1" customHeight="1">
      <c r="B59" s="163" t="s">
        <v>265</v>
      </c>
      <c r="C59" s="114">
        <v>45377</v>
      </c>
      <c r="D59" s="114" t="s">
        <v>269</v>
      </c>
      <c r="E59" s="90">
        <v>605300</v>
      </c>
      <c r="F59" s="146" t="s">
        <v>270</v>
      </c>
      <c r="G59" s="84" t="s">
        <v>319</v>
      </c>
      <c r="H59" s="99" t="s">
        <v>140</v>
      </c>
      <c r="I59" s="85">
        <v>14978</v>
      </c>
      <c r="AH59" s="73"/>
      <c r="AI59" s="73"/>
      <c r="AJ59" s="73"/>
    </row>
    <row r="60" spans="2:36" ht="24" hidden="1" customHeight="1">
      <c r="B60" s="163" t="s">
        <v>265</v>
      </c>
      <c r="C60" s="114">
        <v>45377</v>
      </c>
      <c r="D60" s="114" t="s">
        <v>269</v>
      </c>
      <c r="E60" s="90">
        <v>605300</v>
      </c>
      <c r="F60" s="146" t="s">
        <v>270</v>
      </c>
      <c r="G60" s="84" t="s">
        <v>319</v>
      </c>
      <c r="H60" s="99" t="s">
        <v>140</v>
      </c>
      <c r="I60" s="85">
        <v>21729</v>
      </c>
      <c r="AH60" s="73"/>
      <c r="AI60" s="73"/>
      <c r="AJ60" s="73"/>
    </row>
    <row r="61" spans="2:36" ht="24" hidden="1" customHeight="1">
      <c r="B61" s="163" t="s">
        <v>265</v>
      </c>
      <c r="C61" s="114">
        <v>45377</v>
      </c>
      <c r="D61" s="114" t="s">
        <v>266</v>
      </c>
      <c r="E61" s="90">
        <v>632500</v>
      </c>
      <c r="F61" s="146" t="s">
        <v>327</v>
      </c>
      <c r="G61" s="84" t="s">
        <v>328</v>
      </c>
      <c r="H61" s="99" t="s">
        <v>144</v>
      </c>
      <c r="I61" s="85">
        <v>2500</v>
      </c>
      <c r="AH61" s="73"/>
      <c r="AI61" s="73"/>
      <c r="AJ61" s="73"/>
    </row>
    <row r="62" spans="2:36" ht="24" hidden="1" customHeight="1">
      <c r="B62" s="163" t="s">
        <v>265</v>
      </c>
      <c r="C62" s="114">
        <v>45377</v>
      </c>
      <c r="D62" s="114" t="s">
        <v>266</v>
      </c>
      <c r="E62" s="90">
        <v>646200</v>
      </c>
      <c r="F62" s="146" t="s">
        <v>329</v>
      </c>
      <c r="G62" s="84" t="s">
        <v>328</v>
      </c>
      <c r="H62" s="99" t="s">
        <v>144</v>
      </c>
      <c r="I62" s="85">
        <v>10800</v>
      </c>
      <c r="AH62" s="73"/>
      <c r="AI62" s="73"/>
      <c r="AJ62" s="73"/>
    </row>
    <row r="63" spans="2:36" ht="24" hidden="1" customHeight="1">
      <c r="B63" s="163" t="s">
        <v>265</v>
      </c>
      <c r="C63" s="114">
        <v>45377</v>
      </c>
      <c r="D63" s="114" t="s">
        <v>266</v>
      </c>
      <c r="E63" s="90">
        <v>631700</v>
      </c>
      <c r="F63" s="146" t="s">
        <v>330</v>
      </c>
      <c r="G63" s="84" t="s">
        <v>328</v>
      </c>
      <c r="H63" s="99" t="s">
        <v>144</v>
      </c>
      <c r="I63" s="85">
        <v>133</v>
      </c>
      <c r="AH63" s="73"/>
      <c r="AI63" s="73"/>
      <c r="AJ63" s="73"/>
    </row>
    <row r="64" spans="2:36" ht="24" hidden="1" customHeight="1">
      <c r="B64" s="163" t="s">
        <v>265</v>
      </c>
      <c r="C64" s="114">
        <v>45377</v>
      </c>
      <c r="D64" s="114" t="s">
        <v>266</v>
      </c>
      <c r="E64" s="90">
        <v>646200</v>
      </c>
      <c r="F64" s="146" t="s">
        <v>329</v>
      </c>
      <c r="G64" s="84" t="s">
        <v>331</v>
      </c>
      <c r="H64" s="99" t="s">
        <v>144</v>
      </c>
      <c r="I64" s="85">
        <v>10800</v>
      </c>
      <c r="AH64" s="73"/>
      <c r="AI64" s="73"/>
      <c r="AJ64" s="73"/>
    </row>
    <row r="65" spans="2:36" ht="24" hidden="1" customHeight="1">
      <c r="B65" s="163" t="s">
        <v>265</v>
      </c>
      <c r="C65" s="114">
        <v>45377</v>
      </c>
      <c r="D65" s="114" t="s">
        <v>266</v>
      </c>
      <c r="E65" s="90">
        <v>632500</v>
      </c>
      <c r="F65" s="146" t="s">
        <v>327</v>
      </c>
      <c r="G65" s="84" t="s">
        <v>331</v>
      </c>
      <c r="H65" s="99" t="s">
        <v>144</v>
      </c>
      <c r="I65" s="85">
        <v>2500</v>
      </c>
      <c r="AH65" s="73"/>
      <c r="AI65" s="73"/>
      <c r="AJ65" s="73"/>
    </row>
    <row r="66" spans="2:36" ht="24" hidden="1" customHeight="1">
      <c r="B66" s="163" t="s">
        <v>265</v>
      </c>
      <c r="C66" s="114">
        <v>45377</v>
      </c>
      <c r="D66" s="114" t="s">
        <v>266</v>
      </c>
      <c r="E66" s="90">
        <v>631700</v>
      </c>
      <c r="F66" s="146" t="s">
        <v>330</v>
      </c>
      <c r="G66" s="84" t="s">
        <v>331</v>
      </c>
      <c r="H66" s="99" t="s">
        <v>144</v>
      </c>
      <c r="I66" s="85">
        <v>133</v>
      </c>
      <c r="AH66" s="73"/>
      <c r="AI66" s="73"/>
      <c r="AJ66" s="73"/>
    </row>
    <row r="67" spans="2:36" ht="24" hidden="1" customHeight="1">
      <c r="B67" s="163" t="s">
        <v>265</v>
      </c>
      <c r="C67" s="114">
        <v>45377</v>
      </c>
      <c r="D67" s="114" t="s">
        <v>266</v>
      </c>
      <c r="E67" s="90">
        <v>632500</v>
      </c>
      <c r="F67" s="146" t="s">
        <v>327</v>
      </c>
      <c r="G67" s="84" t="s">
        <v>332</v>
      </c>
      <c r="H67" s="99" t="s">
        <v>144</v>
      </c>
      <c r="I67" s="85">
        <v>2500</v>
      </c>
      <c r="AH67" s="73"/>
      <c r="AI67" s="73"/>
      <c r="AJ67" s="73"/>
    </row>
    <row r="68" spans="2:36" ht="24" hidden="1" customHeight="1">
      <c r="B68" s="163" t="s">
        <v>265</v>
      </c>
      <c r="C68" s="114">
        <v>45377</v>
      </c>
      <c r="D68" s="114" t="s">
        <v>266</v>
      </c>
      <c r="E68" s="90">
        <v>646200</v>
      </c>
      <c r="F68" s="146" t="s">
        <v>329</v>
      </c>
      <c r="G68" s="84" t="s">
        <v>332</v>
      </c>
      <c r="H68" s="99" t="s">
        <v>144</v>
      </c>
      <c r="I68" s="85">
        <v>14400</v>
      </c>
      <c r="AH68" s="73"/>
      <c r="AI68" s="73"/>
      <c r="AJ68" s="73"/>
    </row>
    <row r="69" spans="2:36" ht="24" hidden="1" customHeight="1">
      <c r="B69" s="163" t="s">
        <v>265</v>
      </c>
      <c r="C69" s="114">
        <v>45377</v>
      </c>
      <c r="D69" s="114" t="s">
        <v>266</v>
      </c>
      <c r="E69" s="90">
        <v>631700</v>
      </c>
      <c r="F69" s="146" t="s">
        <v>330</v>
      </c>
      <c r="G69" s="84" t="s">
        <v>332</v>
      </c>
      <c r="H69" s="99" t="s">
        <v>144</v>
      </c>
      <c r="I69" s="85">
        <v>169</v>
      </c>
      <c r="AH69" s="73"/>
      <c r="AI69" s="73"/>
      <c r="AJ69" s="73"/>
    </row>
    <row r="70" spans="2:36" ht="24" hidden="1" customHeight="1">
      <c r="B70" s="163" t="s">
        <v>265</v>
      </c>
      <c r="C70" s="114">
        <v>45377</v>
      </c>
      <c r="D70" s="114" t="s">
        <v>287</v>
      </c>
      <c r="E70" s="90">
        <v>632700</v>
      </c>
      <c r="F70" s="146" t="s">
        <v>288</v>
      </c>
      <c r="G70" s="84" t="s">
        <v>333</v>
      </c>
      <c r="H70" s="99" t="s">
        <v>158</v>
      </c>
      <c r="I70" s="85">
        <v>60000</v>
      </c>
      <c r="AH70" s="73"/>
      <c r="AI70" s="73"/>
      <c r="AJ70" s="73"/>
    </row>
    <row r="71" spans="2:36" ht="24" hidden="1" customHeight="1">
      <c r="B71" s="163" t="s">
        <v>265</v>
      </c>
      <c r="C71" s="114">
        <v>45378</v>
      </c>
      <c r="D71" s="114" t="s">
        <v>269</v>
      </c>
      <c r="E71" s="90">
        <v>605300</v>
      </c>
      <c r="F71" s="146" t="s">
        <v>270</v>
      </c>
      <c r="G71" s="84" t="s">
        <v>303</v>
      </c>
      <c r="H71" s="99" t="s">
        <v>143</v>
      </c>
      <c r="I71" s="85">
        <v>21186</v>
      </c>
      <c r="AH71" s="73"/>
      <c r="AI71" s="73"/>
      <c r="AJ71" s="73"/>
    </row>
    <row r="72" spans="2:36" ht="24" hidden="1" customHeight="1">
      <c r="B72" s="163" t="s">
        <v>265</v>
      </c>
      <c r="C72" s="114">
        <v>45378</v>
      </c>
      <c r="D72" s="114" t="s">
        <v>269</v>
      </c>
      <c r="E72" s="90">
        <v>618103</v>
      </c>
      <c r="F72" s="146" t="s">
        <v>282</v>
      </c>
      <c r="G72" s="84" t="s">
        <v>334</v>
      </c>
      <c r="H72" s="99" t="s">
        <v>153</v>
      </c>
      <c r="I72" s="85">
        <v>2000</v>
      </c>
      <c r="AH72" s="73"/>
      <c r="AI72" s="73"/>
      <c r="AJ72" s="73"/>
    </row>
    <row r="73" spans="2:36" ht="24" hidden="1" customHeight="1">
      <c r="B73" s="163" t="s">
        <v>265</v>
      </c>
      <c r="C73" s="114">
        <v>45379</v>
      </c>
      <c r="D73" s="114" t="s">
        <v>269</v>
      </c>
      <c r="E73" s="90">
        <v>605300</v>
      </c>
      <c r="F73" s="146" t="s">
        <v>270</v>
      </c>
      <c r="G73" s="84" t="s">
        <v>335</v>
      </c>
      <c r="H73" s="99" t="s">
        <v>140</v>
      </c>
      <c r="I73" s="85">
        <v>23766</v>
      </c>
      <c r="AH73" s="73"/>
      <c r="AI73" s="73"/>
      <c r="AJ73" s="73"/>
    </row>
    <row r="74" spans="2:36" ht="24" hidden="1" customHeight="1">
      <c r="B74" s="163" t="s">
        <v>265</v>
      </c>
      <c r="C74" s="114">
        <v>45379</v>
      </c>
      <c r="D74" s="114" t="s">
        <v>269</v>
      </c>
      <c r="E74" s="90">
        <v>605300</v>
      </c>
      <c r="F74" s="146" t="s">
        <v>270</v>
      </c>
      <c r="G74" s="84" t="s">
        <v>335</v>
      </c>
      <c r="H74" s="99" t="s">
        <v>140</v>
      </c>
      <c r="I74" s="85">
        <v>18406</v>
      </c>
      <c r="AH74" s="73"/>
      <c r="AI74" s="73"/>
      <c r="AJ74" s="73"/>
    </row>
    <row r="75" spans="2:36" ht="24" hidden="1" customHeight="1">
      <c r="B75" s="163" t="s">
        <v>265</v>
      </c>
      <c r="C75" s="114">
        <v>45379</v>
      </c>
      <c r="D75" s="114" t="s">
        <v>269</v>
      </c>
      <c r="E75" s="90">
        <v>618103</v>
      </c>
      <c r="F75" s="146" t="s">
        <v>282</v>
      </c>
      <c r="G75" s="84" t="s">
        <v>336</v>
      </c>
      <c r="H75" s="99" t="s">
        <v>153</v>
      </c>
      <c r="I75" s="85">
        <v>1000</v>
      </c>
      <c r="AH75" s="73"/>
      <c r="AI75" s="73"/>
      <c r="AJ75" s="73"/>
    </row>
    <row r="76" spans="2:36" ht="24" hidden="1" customHeight="1">
      <c r="B76" s="163" t="s">
        <v>265</v>
      </c>
      <c r="C76" s="114">
        <v>45380</v>
      </c>
      <c r="D76" s="114" t="s">
        <v>266</v>
      </c>
      <c r="E76" s="90">
        <v>668400</v>
      </c>
      <c r="F76" s="146" t="s">
        <v>337</v>
      </c>
      <c r="G76" s="84" t="s">
        <v>338</v>
      </c>
      <c r="H76" s="99" t="s">
        <v>155</v>
      </c>
      <c r="I76" s="85">
        <v>2500</v>
      </c>
      <c r="AH76" s="73"/>
      <c r="AI76" s="73"/>
      <c r="AJ76" s="73"/>
    </row>
    <row r="77" spans="2:36" ht="24" hidden="1" customHeight="1">
      <c r="B77" s="114" t="s">
        <v>339</v>
      </c>
      <c r="C77" s="114">
        <v>45383</v>
      </c>
      <c r="D77" s="114" t="s">
        <v>266</v>
      </c>
      <c r="E77" s="90">
        <v>632500</v>
      </c>
      <c r="F77" s="146" t="s">
        <v>327</v>
      </c>
      <c r="G77" s="84" t="s">
        <v>340</v>
      </c>
      <c r="H77" s="99" t="s">
        <v>155</v>
      </c>
      <c r="I77" s="85">
        <v>5000</v>
      </c>
      <c r="AH77" s="73"/>
      <c r="AI77" s="73"/>
      <c r="AJ77" s="73"/>
    </row>
    <row r="78" spans="2:36" ht="24" hidden="1" customHeight="1">
      <c r="B78" s="114" t="s">
        <v>339</v>
      </c>
      <c r="C78" s="114">
        <v>45384</v>
      </c>
      <c r="D78" s="114" t="s">
        <v>266</v>
      </c>
      <c r="E78" s="90">
        <v>618100</v>
      </c>
      <c r="F78" s="146" t="s">
        <v>341</v>
      </c>
      <c r="G78" s="84" t="s">
        <v>342</v>
      </c>
      <c r="H78" s="99" t="s">
        <v>153</v>
      </c>
      <c r="I78" s="85">
        <v>25000</v>
      </c>
      <c r="AH78" s="73"/>
      <c r="AI78" s="73"/>
      <c r="AJ78" s="73"/>
    </row>
    <row r="79" spans="2:36" ht="24" customHeight="1">
      <c r="B79" s="114" t="s">
        <v>339</v>
      </c>
      <c r="C79" s="114">
        <v>45385</v>
      </c>
      <c r="D79" s="114" t="s">
        <v>269</v>
      </c>
      <c r="E79" s="90">
        <v>605500</v>
      </c>
      <c r="F79" s="146" t="s">
        <v>343</v>
      </c>
      <c r="G79" s="84" t="s">
        <v>344</v>
      </c>
      <c r="H79" s="99" t="s">
        <v>148</v>
      </c>
      <c r="I79" s="85">
        <v>3000</v>
      </c>
      <c r="AH79" s="73"/>
      <c r="AI79" s="73"/>
      <c r="AJ79" s="73"/>
    </row>
    <row r="80" spans="2:36" ht="24" hidden="1" customHeight="1">
      <c r="B80" s="114" t="s">
        <v>339</v>
      </c>
      <c r="C80" s="114">
        <v>45386</v>
      </c>
      <c r="D80" s="114" t="s">
        <v>269</v>
      </c>
      <c r="E80" s="90">
        <v>605300</v>
      </c>
      <c r="F80" s="146" t="s">
        <v>270</v>
      </c>
      <c r="G80" s="84" t="s">
        <v>345</v>
      </c>
      <c r="H80" s="99" t="s">
        <v>143</v>
      </c>
      <c r="I80" s="85">
        <v>30000</v>
      </c>
      <c r="AH80" s="73"/>
      <c r="AI80" s="73"/>
      <c r="AJ80" s="73"/>
    </row>
    <row r="81" spans="2:36" ht="24" hidden="1" customHeight="1">
      <c r="B81" s="114" t="s">
        <v>339</v>
      </c>
      <c r="C81" s="114">
        <v>45386</v>
      </c>
      <c r="D81" s="114" t="s">
        <v>269</v>
      </c>
      <c r="E81" s="90">
        <v>618103</v>
      </c>
      <c r="F81" s="146" t="s">
        <v>282</v>
      </c>
      <c r="G81" s="84" t="s">
        <v>346</v>
      </c>
      <c r="H81" s="99" t="s">
        <v>153</v>
      </c>
      <c r="I81" s="85">
        <v>2000</v>
      </c>
      <c r="AH81" s="73"/>
      <c r="AI81" s="73"/>
      <c r="AJ81" s="73"/>
    </row>
    <row r="82" spans="2:36" ht="24" customHeight="1">
      <c r="B82" s="114" t="s">
        <v>339</v>
      </c>
      <c r="C82" s="114">
        <v>45386</v>
      </c>
      <c r="D82" s="114" t="s">
        <v>269</v>
      </c>
      <c r="E82" s="90">
        <v>605500</v>
      </c>
      <c r="F82" s="146" t="s">
        <v>343</v>
      </c>
      <c r="G82" s="84" t="s">
        <v>347</v>
      </c>
      <c r="H82" s="99" t="s">
        <v>148</v>
      </c>
      <c r="I82" s="85">
        <v>601</v>
      </c>
      <c r="AH82" s="73"/>
      <c r="AI82" s="73"/>
      <c r="AJ82" s="73"/>
    </row>
    <row r="83" spans="2:36" ht="24" hidden="1" customHeight="1">
      <c r="B83" s="114" t="s">
        <v>339</v>
      </c>
      <c r="C83" s="114">
        <v>45387</v>
      </c>
      <c r="D83" s="114" t="s">
        <v>266</v>
      </c>
      <c r="E83" s="90">
        <v>638400</v>
      </c>
      <c r="F83" s="146" t="s">
        <v>267</v>
      </c>
      <c r="G83" s="84" t="s">
        <v>348</v>
      </c>
      <c r="H83" s="99" t="s">
        <v>151</v>
      </c>
      <c r="I83" s="85">
        <v>72881</v>
      </c>
      <c r="AH83" s="73"/>
      <c r="AI83" s="73"/>
      <c r="AJ83" s="73"/>
    </row>
    <row r="84" spans="2:36" s="121" customFormat="1" ht="24" hidden="1" customHeight="1">
      <c r="B84" s="114" t="s">
        <v>339</v>
      </c>
      <c r="C84" s="117">
        <v>45387</v>
      </c>
      <c r="D84" s="117" t="s">
        <v>266</v>
      </c>
      <c r="E84" s="118">
        <v>648000</v>
      </c>
      <c r="F84" s="160" t="s">
        <v>349</v>
      </c>
      <c r="G84" s="119" t="s">
        <v>348</v>
      </c>
      <c r="H84" s="99" t="s">
        <v>151</v>
      </c>
      <c r="I84" s="120">
        <v>6000</v>
      </c>
    </row>
    <row r="85" spans="2:36" ht="24" hidden="1" customHeight="1">
      <c r="B85" s="114" t="s">
        <v>339</v>
      </c>
      <c r="C85" s="114">
        <v>45390</v>
      </c>
      <c r="D85" s="114" t="s">
        <v>269</v>
      </c>
      <c r="E85" s="90">
        <v>605300</v>
      </c>
      <c r="F85" s="146" t="s">
        <v>270</v>
      </c>
      <c r="G85" s="84" t="s">
        <v>303</v>
      </c>
      <c r="H85" s="99" t="s">
        <v>143</v>
      </c>
      <c r="I85" s="85">
        <v>5000</v>
      </c>
      <c r="AH85" s="73"/>
      <c r="AI85" s="73"/>
      <c r="AJ85" s="73"/>
    </row>
    <row r="86" spans="2:36" ht="24" hidden="1" customHeight="1">
      <c r="B86" s="114" t="s">
        <v>339</v>
      </c>
      <c r="C86" s="114">
        <v>45391</v>
      </c>
      <c r="D86" s="114" t="s">
        <v>266</v>
      </c>
      <c r="E86" s="90">
        <v>605300</v>
      </c>
      <c r="F86" s="146" t="s">
        <v>270</v>
      </c>
      <c r="G86" s="84" t="s">
        <v>319</v>
      </c>
      <c r="H86" s="99" t="s">
        <v>140</v>
      </c>
      <c r="I86" s="85">
        <v>30001</v>
      </c>
      <c r="AH86" s="73"/>
      <c r="AI86" s="73"/>
      <c r="AJ86" s="73"/>
    </row>
    <row r="87" spans="2:36" ht="24" hidden="1" customHeight="1">
      <c r="B87" s="114" t="s">
        <v>339</v>
      </c>
      <c r="C87" s="114">
        <v>45391</v>
      </c>
      <c r="D87" s="114" t="s">
        <v>269</v>
      </c>
      <c r="E87" s="90">
        <v>605300</v>
      </c>
      <c r="F87" s="146" t="s">
        <v>270</v>
      </c>
      <c r="G87" s="84" t="s">
        <v>303</v>
      </c>
      <c r="H87" s="99" t="s">
        <v>143</v>
      </c>
      <c r="I87" s="85">
        <v>25000</v>
      </c>
      <c r="AH87" s="73"/>
      <c r="AI87" s="73"/>
      <c r="AJ87" s="73"/>
    </row>
    <row r="88" spans="2:36" ht="24" hidden="1" customHeight="1">
      <c r="B88" s="114" t="s">
        <v>339</v>
      </c>
      <c r="C88" s="114">
        <v>45391</v>
      </c>
      <c r="D88" s="114" t="s">
        <v>266</v>
      </c>
      <c r="E88" s="90">
        <v>631700</v>
      </c>
      <c r="F88" s="146" t="s">
        <v>330</v>
      </c>
      <c r="G88" s="84" t="s">
        <v>350</v>
      </c>
      <c r="H88" s="99" t="s">
        <v>149</v>
      </c>
      <c r="I88" s="85">
        <v>500</v>
      </c>
      <c r="AH88" s="73"/>
      <c r="AI88" s="73"/>
      <c r="AJ88" s="73"/>
    </row>
    <row r="89" spans="2:36" ht="24" customHeight="1">
      <c r="B89" s="114" t="s">
        <v>339</v>
      </c>
      <c r="C89" s="114">
        <v>45391</v>
      </c>
      <c r="D89" s="114" t="s">
        <v>269</v>
      </c>
      <c r="E89" s="90">
        <v>605500</v>
      </c>
      <c r="F89" s="146" t="s">
        <v>343</v>
      </c>
      <c r="G89" s="84" t="s">
        <v>347</v>
      </c>
      <c r="H89" s="99" t="s">
        <v>148</v>
      </c>
      <c r="I89" s="85">
        <v>1200</v>
      </c>
      <c r="AH89" s="73"/>
      <c r="AI89" s="73"/>
      <c r="AJ89" s="73"/>
    </row>
    <row r="90" spans="2:36" ht="24" hidden="1" customHeight="1">
      <c r="B90" s="114" t="s">
        <v>339</v>
      </c>
      <c r="C90" s="114">
        <v>45391</v>
      </c>
      <c r="D90" s="114" t="s">
        <v>266</v>
      </c>
      <c r="E90" s="90">
        <v>632500</v>
      </c>
      <c r="F90" s="146" t="s">
        <v>327</v>
      </c>
      <c r="G90" s="84" t="s">
        <v>351</v>
      </c>
      <c r="H90" s="99" t="s">
        <v>155</v>
      </c>
      <c r="I90" s="85">
        <v>50000</v>
      </c>
      <c r="AH90" s="73"/>
      <c r="AI90" s="73"/>
      <c r="AJ90" s="73"/>
    </row>
    <row r="91" spans="2:36" ht="24" hidden="1" customHeight="1">
      <c r="B91" s="114" t="s">
        <v>339</v>
      </c>
      <c r="C91" s="114">
        <v>45393</v>
      </c>
      <c r="D91" s="114" t="s">
        <v>269</v>
      </c>
      <c r="E91" s="90">
        <v>628800</v>
      </c>
      <c r="F91" s="146" t="s">
        <v>306</v>
      </c>
      <c r="G91" s="84" t="s">
        <v>352</v>
      </c>
      <c r="H91" s="99" t="s">
        <v>73</v>
      </c>
      <c r="I91" s="85">
        <v>15000</v>
      </c>
      <c r="AH91" s="73"/>
      <c r="AI91" s="73"/>
      <c r="AJ91" s="73"/>
    </row>
    <row r="92" spans="2:36" ht="24" hidden="1" customHeight="1">
      <c r="B92" s="114" t="s">
        <v>339</v>
      </c>
      <c r="C92" s="114">
        <v>45393</v>
      </c>
      <c r="D92" s="114" t="s">
        <v>269</v>
      </c>
      <c r="E92" s="90">
        <v>628800</v>
      </c>
      <c r="F92" s="146" t="s">
        <v>306</v>
      </c>
      <c r="G92" s="84" t="s">
        <v>353</v>
      </c>
      <c r="H92" s="99" t="s">
        <v>73</v>
      </c>
      <c r="I92" s="85">
        <v>15000</v>
      </c>
      <c r="AH92" s="73"/>
      <c r="AI92" s="73"/>
      <c r="AJ92" s="73"/>
    </row>
    <row r="93" spans="2:36" ht="24" hidden="1" customHeight="1">
      <c r="B93" s="114" t="s">
        <v>339</v>
      </c>
      <c r="C93" s="114">
        <v>45393</v>
      </c>
      <c r="D93" s="114" t="s">
        <v>269</v>
      </c>
      <c r="E93" s="90">
        <v>628800</v>
      </c>
      <c r="F93" s="146" t="s">
        <v>306</v>
      </c>
      <c r="G93" s="84" t="s">
        <v>354</v>
      </c>
      <c r="H93" s="99" t="s">
        <v>73</v>
      </c>
      <c r="I93" s="85">
        <v>15000</v>
      </c>
      <c r="AH93" s="73"/>
      <c r="AI93" s="73"/>
      <c r="AJ93" s="73"/>
    </row>
    <row r="94" spans="2:36" ht="24" hidden="1" customHeight="1">
      <c r="B94" s="114" t="s">
        <v>339</v>
      </c>
      <c r="C94" s="114">
        <v>45393</v>
      </c>
      <c r="D94" s="114" t="s">
        <v>269</v>
      </c>
      <c r="E94" s="90">
        <v>628800</v>
      </c>
      <c r="F94" s="146" t="s">
        <v>306</v>
      </c>
      <c r="G94" s="84" t="s">
        <v>355</v>
      </c>
      <c r="H94" s="99" t="s">
        <v>73</v>
      </c>
      <c r="I94" s="85">
        <v>15000</v>
      </c>
      <c r="AH94" s="73"/>
      <c r="AI94" s="73"/>
      <c r="AJ94" s="73"/>
    </row>
    <row r="95" spans="2:36" ht="24" hidden="1" customHeight="1">
      <c r="B95" s="114" t="s">
        <v>339</v>
      </c>
      <c r="C95" s="114">
        <v>45394</v>
      </c>
      <c r="D95" s="114" t="s">
        <v>287</v>
      </c>
      <c r="E95" s="90">
        <v>632700</v>
      </c>
      <c r="F95" s="146" t="s">
        <v>288</v>
      </c>
      <c r="G95" s="84" t="s">
        <v>356</v>
      </c>
      <c r="H95" s="99" t="s">
        <v>166</v>
      </c>
      <c r="I95" s="85">
        <v>650000</v>
      </c>
      <c r="AH95" s="73"/>
      <c r="AI95" s="73"/>
      <c r="AJ95" s="73"/>
    </row>
    <row r="96" spans="2:36" ht="24" hidden="1" customHeight="1">
      <c r="B96" s="114" t="s">
        <v>339</v>
      </c>
      <c r="C96" s="114">
        <v>45397</v>
      </c>
      <c r="D96" s="114" t="s">
        <v>266</v>
      </c>
      <c r="E96" s="90">
        <v>638400</v>
      </c>
      <c r="F96" s="146" t="s">
        <v>267</v>
      </c>
      <c r="G96" s="84" t="s">
        <v>357</v>
      </c>
      <c r="H96" s="99" t="s">
        <v>151</v>
      </c>
      <c r="I96" s="85">
        <v>160000</v>
      </c>
      <c r="AH96" s="73"/>
      <c r="AI96" s="73"/>
      <c r="AJ96" s="73"/>
    </row>
    <row r="97" spans="2:36" ht="24" hidden="1" customHeight="1">
      <c r="B97" s="114" t="s">
        <v>339</v>
      </c>
      <c r="C97" s="114">
        <v>45397</v>
      </c>
      <c r="D97" s="114" t="s">
        <v>266</v>
      </c>
      <c r="E97" s="90">
        <v>638400</v>
      </c>
      <c r="F97" s="146" t="s">
        <v>267</v>
      </c>
      <c r="G97" s="84" t="s">
        <v>358</v>
      </c>
      <c r="H97" s="99" t="s">
        <v>115</v>
      </c>
      <c r="I97" s="85">
        <v>100000</v>
      </c>
      <c r="AH97" s="73"/>
      <c r="AI97" s="73"/>
      <c r="AJ97" s="73"/>
    </row>
    <row r="98" spans="2:36" ht="24" hidden="1" customHeight="1">
      <c r="B98" s="114" t="s">
        <v>339</v>
      </c>
      <c r="C98" s="114">
        <v>45397</v>
      </c>
      <c r="D98" s="114" t="s">
        <v>287</v>
      </c>
      <c r="E98" s="90">
        <v>632700</v>
      </c>
      <c r="F98" s="146" t="s">
        <v>288</v>
      </c>
      <c r="G98" s="84" t="s">
        <v>359</v>
      </c>
      <c r="H98" s="99" t="s">
        <v>159</v>
      </c>
      <c r="I98" s="85">
        <v>2625000</v>
      </c>
      <c r="AH98" s="73"/>
      <c r="AI98" s="73"/>
      <c r="AJ98" s="73"/>
    </row>
    <row r="99" spans="2:36" ht="24" hidden="1" customHeight="1">
      <c r="B99" s="114" t="s">
        <v>339</v>
      </c>
      <c r="C99" s="114">
        <v>45398</v>
      </c>
      <c r="D99" s="114" t="s">
        <v>287</v>
      </c>
      <c r="E99" s="90">
        <v>632700</v>
      </c>
      <c r="F99" s="146" t="s">
        <v>288</v>
      </c>
      <c r="G99" s="84" t="s">
        <v>360</v>
      </c>
      <c r="H99" s="99" t="s">
        <v>158</v>
      </c>
      <c r="I99" s="85">
        <v>120000</v>
      </c>
      <c r="AH99" s="73"/>
      <c r="AI99" s="73"/>
      <c r="AJ99" s="73"/>
    </row>
    <row r="100" spans="2:36" ht="24" hidden="1" customHeight="1">
      <c r="B100" s="114" t="s">
        <v>339</v>
      </c>
      <c r="C100" s="114">
        <v>45398</v>
      </c>
      <c r="D100" s="114" t="s">
        <v>287</v>
      </c>
      <c r="E100" s="90">
        <v>632700</v>
      </c>
      <c r="F100" s="146" t="s">
        <v>288</v>
      </c>
      <c r="G100" s="84" t="s">
        <v>361</v>
      </c>
      <c r="H100" s="99" t="s">
        <v>169</v>
      </c>
      <c r="I100" s="85">
        <v>400000</v>
      </c>
      <c r="AH100" s="73"/>
      <c r="AI100" s="73"/>
      <c r="AJ100" s="73"/>
    </row>
    <row r="101" spans="2:36" ht="24" hidden="1" customHeight="1">
      <c r="B101" s="114" t="s">
        <v>339</v>
      </c>
      <c r="C101" s="114">
        <v>45399</v>
      </c>
      <c r="D101" s="114" t="s">
        <v>269</v>
      </c>
      <c r="E101" s="90">
        <v>605300</v>
      </c>
      <c r="F101" s="146" t="s">
        <v>270</v>
      </c>
      <c r="G101" s="84" t="s">
        <v>362</v>
      </c>
      <c r="H101" s="99" t="s">
        <v>143</v>
      </c>
      <c r="I101" s="85">
        <v>5000</v>
      </c>
      <c r="AH101" s="73"/>
      <c r="AI101" s="73"/>
      <c r="AJ101" s="73"/>
    </row>
    <row r="102" spans="2:36" ht="24" hidden="1" customHeight="1">
      <c r="B102" s="114" t="s">
        <v>339</v>
      </c>
      <c r="C102" s="114">
        <v>45399</v>
      </c>
      <c r="D102" s="114" t="s">
        <v>269</v>
      </c>
      <c r="E102" s="90">
        <v>605300</v>
      </c>
      <c r="F102" s="146" t="s">
        <v>270</v>
      </c>
      <c r="G102" s="84" t="s">
        <v>362</v>
      </c>
      <c r="H102" s="99" t="s">
        <v>143</v>
      </c>
      <c r="I102" s="85">
        <v>25000</v>
      </c>
      <c r="AH102" s="73"/>
      <c r="AI102" s="73"/>
      <c r="AJ102" s="73"/>
    </row>
    <row r="103" spans="2:36" ht="24" hidden="1" customHeight="1">
      <c r="B103" s="114" t="s">
        <v>339</v>
      </c>
      <c r="C103" s="114">
        <v>45399</v>
      </c>
      <c r="D103" s="114" t="s">
        <v>363</v>
      </c>
      <c r="E103" s="90">
        <v>275100</v>
      </c>
      <c r="F103" s="146" t="s">
        <v>364</v>
      </c>
      <c r="G103" s="84" t="s">
        <v>365</v>
      </c>
      <c r="H103" s="99" t="s">
        <v>134</v>
      </c>
      <c r="I103" s="85">
        <v>1200000</v>
      </c>
      <c r="AH103" s="73"/>
      <c r="AI103" s="73"/>
      <c r="AJ103" s="73"/>
    </row>
    <row r="104" spans="2:36" ht="24" hidden="1" customHeight="1">
      <c r="B104" s="114" t="s">
        <v>339</v>
      </c>
      <c r="C104" s="114">
        <v>45399</v>
      </c>
      <c r="D104" s="114" t="s">
        <v>363</v>
      </c>
      <c r="E104" s="90">
        <v>622200</v>
      </c>
      <c r="F104" s="146" t="s">
        <v>366</v>
      </c>
      <c r="G104" s="84" t="s">
        <v>367</v>
      </c>
      <c r="H104" s="99" t="s">
        <v>75</v>
      </c>
      <c r="I104" s="85">
        <v>1200000</v>
      </c>
      <c r="AH104" s="73"/>
      <c r="AI104" s="73"/>
      <c r="AJ104" s="73"/>
    </row>
    <row r="105" spans="2:36" ht="24" hidden="1" customHeight="1">
      <c r="B105" s="114" t="s">
        <v>339</v>
      </c>
      <c r="C105" s="114">
        <v>45399</v>
      </c>
      <c r="D105" s="114" t="s">
        <v>287</v>
      </c>
      <c r="E105" s="90">
        <v>632700</v>
      </c>
      <c r="F105" s="146" t="s">
        <v>288</v>
      </c>
      <c r="G105" s="84" t="s">
        <v>368</v>
      </c>
      <c r="H105" s="99" t="s">
        <v>157</v>
      </c>
      <c r="I105" s="85">
        <v>120000</v>
      </c>
      <c r="AH105" s="73"/>
      <c r="AI105" s="73"/>
      <c r="AJ105" s="73"/>
    </row>
    <row r="106" spans="2:36" ht="24" hidden="1" customHeight="1">
      <c r="B106" s="114" t="s">
        <v>339</v>
      </c>
      <c r="C106" s="114">
        <v>45399</v>
      </c>
      <c r="D106" s="114" t="s">
        <v>287</v>
      </c>
      <c r="E106" s="90">
        <v>632700</v>
      </c>
      <c r="F106" s="146" t="s">
        <v>288</v>
      </c>
      <c r="G106" s="84" t="s">
        <v>369</v>
      </c>
      <c r="H106" s="99" t="s">
        <v>161</v>
      </c>
      <c r="I106" s="85">
        <v>1350000</v>
      </c>
      <c r="AH106" s="73"/>
      <c r="AI106" s="73"/>
      <c r="AJ106" s="73"/>
    </row>
    <row r="107" spans="2:36" ht="24" hidden="1" customHeight="1">
      <c r="B107" s="114" t="s">
        <v>339</v>
      </c>
      <c r="C107" s="114">
        <v>45400</v>
      </c>
      <c r="D107" s="114" t="s">
        <v>269</v>
      </c>
      <c r="E107" s="90">
        <v>605300</v>
      </c>
      <c r="F107" s="146" t="s">
        <v>270</v>
      </c>
      <c r="G107" s="84" t="s">
        <v>370</v>
      </c>
      <c r="H107" s="99" t="s">
        <v>143</v>
      </c>
      <c r="I107" s="85">
        <v>30000</v>
      </c>
      <c r="AH107" s="73"/>
      <c r="AI107" s="73"/>
      <c r="AJ107" s="73"/>
    </row>
    <row r="108" spans="2:36" ht="24" hidden="1" customHeight="1">
      <c r="B108" s="114" t="s">
        <v>339</v>
      </c>
      <c r="C108" s="114">
        <v>45400</v>
      </c>
      <c r="D108" s="114" t="s">
        <v>269</v>
      </c>
      <c r="E108" s="90">
        <v>618103</v>
      </c>
      <c r="F108" s="146" t="s">
        <v>282</v>
      </c>
      <c r="G108" s="84" t="s">
        <v>371</v>
      </c>
      <c r="H108" s="99" t="s">
        <v>153</v>
      </c>
      <c r="I108" s="85">
        <v>2000</v>
      </c>
      <c r="AH108" s="73"/>
      <c r="AI108" s="73"/>
      <c r="AJ108" s="73"/>
    </row>
    <row r="109" spans="2:36" ht="24" hidden="1" customHeight="1">
      <c r="B109" s="114" t="s">
        <v>339</v>
      </c>
      <c r="C109" s="114">
        <v>45404</v>
      </c>
      <c r="D109" s="114" t="s">
        <v>269</v>
      </c>
      <c r="E109" s="90">
        <v>628800</v>
      </c>
      <c r="F109" s="146" t="s">
        <v>306</v>
      </c>
      <c r="G109" s="84" t="s">
        <v>372</v>
      </c>
      <c r="H109" s="99" t="s">
        <v>73</v>
      </c>
      <c r="I109" s="85">
        <v>15000</v>
      </c>
      <c r="AH109" s="73"/>
      <c r="AI109" s="73"/>
      <c r="AJ109" s="73"/>
    </row>
    <row r="110" spans="2:36" ht="24" hidden="1" customHeight="1">
      <c r="B110" s="114" t="s">
        <v>339</v>
      </c>
      <c r="C110" s="114">
        <v>45404</v>
      </c>
      <c r="D110" s="114" t="s">
        <v>269</v>
      </c>
      <c r="E110" s="90">
        <v>628800</v>
      </c>
      <c r="F110" s="146" t="s">
        <v>306</v>
      </c>
      <c r="G110" s="84" t="s">
        <v>373</v>
      </c>
      <c r="H110" s="99" t="s">
        <v>73</v>
      </c>
      <c r="I110" s="85">
        <v>15000</v>
      </c>
      <c r="AH110" s="73"/>
      <c r="AI110" s="73"/>
      <c r="AJ110" s="73"/>
    </row>
    <row r="111" spans="2:36" ht="24" hidden="1" customHeight="1">
      <c r="B111" s="114" t="s">
        <v>339</v>
      </c>
      <c r="C111" s="114">
        <v>45405</v>
      </c>
      <c r="D111" s="114" t="s">
        <v>269</v>
      </c>
      <c r="E111" s="90">
        <v>605300</v>
      </c>
      <c r="F111" s="146" t="s">
        <v>270</v>
      </c>
      <c r="G111" s="84" t="s">
        <v>374</v>
      </c>
      <c r="H111" s="99" t="s">
        <v>143</v>
      </c>
      <c r="I111" s="85">
        <v>30000</v>
      </c>
      <c r="AH111" s="73"/>
      <c r="AI111" s="73"/>
      <c r="AJ111" s="73"/>
    </row>
    <row r="112" spans="2:36" ht="24" hidden="1" customHeight="1">
      <c r="B112" s="114" t="s">
        <v>339</v>
      </c>
      <c r="C112" s="114">
        <v>45405</v>
      </c>
      <c r="D112" s="114" t="s">
        <v>269</v>
      </c>
      <c r="E112" s="90">
        <v>618103</v>
      </c>
      <c r="F112" s="146" t="s">
        <v>282</v>
      </c>
      <c r="G112" s="84" t="s">
        <v>375</v>
      </c>
      <c r="H112" s="99" t="s">
        <v>153</v>
      </c>
      <c r="I112" s="85">
        <v>2000</v>
      </c>
      <c r="AH112" s="73"/>
      <c r="AI112" s="73"/>
      <c r="AJ112" s="73"/>
    </row>
    <row r="113" spans="2:36" ht="24" hidden="1" customHeight="1">
      <c r="B113" s="114" t="s">
        <v>339</v>
      </c>
      <c r="C113" s="114">
        <v>45407</v>
      </c>
      <c r="D113" s="114" t="s">
        <v>287</v>
      </c>
      <c r="E113" s="90">
        <v>637200</v>
      </c>
      <c r="F113" s="146" t="s">
        <v>299</v>
      </c>
      <c r="G113" s="84" t="s">
        <v>376</v>
      </c>
      <c r="H113" s="99" t="s">
        <v>167</v>
      </c>
      <c r="I113" s="85">
        <v>400000</v>
      </c>
      <c r="AH113" s="73"/>
      <c r="AI113" s="73"/>
      <c r="AJ113" s="73"/>
    </row>
    <row r="114" spans="2:36" ht="24" hidden="1" customHeight="1">
      <c r="B114" s="114" t="s">
        <v>339</v>
      </c>
      <c r="C114" s="114">
        <v>45407</v>
      </c>
      <c r="D114" s="114" t="s">
        <v>287</v>
      </c>
      <c r="E114" s="90">
        <v>637200</v>
      </c>
      <c r="F114" s="146" t="s">
        <v>299</v>
      </c>
      <c r="G114" s="84" t="s">
        <v>377</v>
      </c>
      <c r="H114" s="99" t="s">
        <v>164</v>
      </c>
      <c r="I114" s="85">
        <v>400000</v>
      </c>
      <c r="AH114" s="73"/>
      <c r="AI114" s="73"/>
      <c r="AJ114" s="73"/>
    </row>
    <row r="115" spans="2:36" ht="24" hidden="1" customHeight="1">
      <c r="B115" s="114" t="s">
        <v>339</v>
      </c>
      <c r="C115" s="114">
        <v>45407</v>
      </c>
      <c r="D115" s="114" t="s">
        <v>287</v>
      </c>
      <c r="E115" s="90">
        <v>637200</v>
      </c>
      <c r="F115" s="146" t="s">
        <v>299</v>
      </c>
      <c r="G115" s="84" t="s">
        <v>378</v>
      </c>
      <c r="H115" s="99" t="s">
        <v>173</v>
      </c>
      <c r="I115" s="85">
        <v>100000</v>
      </c>
      <c r="AH115" s="73"/>
      <c r="AI115" s="73"/>
      <c r="AJ115" s="73"/>
    </row>
    <row r="116" spans="2:36" ht="24" hidden="1" customHeight="1">
      <c r="B116" s="114" t="s">
        <v>339</v>
      </c>
      <c r="C116" s="114">
        <v>45407</v>
      </c>
      <c r="D116" s="114" t="s">
        <v>304</v>
      </c>
      <c r="E116" s="90">
        <v>632800</v>
      </c>
      <c r="F116" s="146" t="s">
        <v>379</v>
      </c>
      <c r="G116" s="84" t="s">
        <v>380</v>
      </c>
      <c r="H116" s="99" t="s">
        <v>134</v>
      </c>
      <c r="I116" s="85">
        <v>200000</v>
      </c>
      <c r="AH116" s="73"/>
      <c r="AI116" s="73"/>
      <c r="AJ116" s="73"/>
    </row>
    <row r="117" spans="2:36" ht="24" hidden="1" customHeight="1">
      <c r="B117" s="114" t="s">
        <v>339</v>
      </c>
      <c r="C117" s="114">
        <v>45407</v>
      </c>
      <c r="D117" s="114" t="s">
        <v>269</v>
      </c>
      <c r="E117" s="90">
        <v>628800</v>
      </c>
      <c r="F117" s="146" t="s">
        <v>306</v>
      </c>
      <c r="G117" s="84" t="s">
        <v>381</v>
      </c>
      <c r="H117" s="99" t="s">
        <v>73</v>
      </c>
      <c r="I117" s="85">
        <v>15500</v>
      </c>
      <c r="AH117" s="73"/>
      <c r="AI117" s="73"/>
      <c r="AJ117" s="73"/>
    </row>
    <row r="118" spans="2:36" ht="24" hidden="1" customHeight="1">
      <c r="B118" s="114" t="s">
        <v>339</v>
      </c>
      <c r="C118" s="114">
        <v>45408</v>
      </c>
      <c r="D118" s="114" t="s">
        <v>269</v>
      </c>
      <c r="E118" s="90">
        <v>605300</v>
      </c>
      <c r="F118" s="146" t="s">
        <v>270</v>
      </c>
      <c r="G118" s="84" t="s">
        <v>382</v>
      </c>
      <c r="H118" s="99" t="s">
        <v>143</v>
      </c>
      <c r="I118" s="85">
        <v>5000</v>
      </c>
      <c r="AH118" s="73"/>
      <c r="AI118" s="73"/>
      <c r="AJ118" s="73"/>
    </row>
    <row r="119" spans="2:36" ht="24" hidden="1" customHeight="1">
      <c r="B119" s="114" t="s">
        <v>339</v>
      </c>
      <c r="C119" s="114">
        <v>45408</v>
      </c>
      <c r="D119" s="114" t="s">
        <v>269</v>
      </c>
      <c r="E119" s="90">
        <v>605300</v>
      </c>
      <c r="F119" s="146" t="s">
        <v>270</v>
      </c>
      <c r="G119" s="84" t="s">
        <v>382</v>
      </c>
      <c r="H119" s="99" t="s">
        <v>143</v>
      </c>
      <c r="I119" s="85">
        <v>25000</v>
      </c>
      <c r="AH119" s="73"/>
      <c r="AI119" s="73"/>
      <c r="AJ119" s="73"/>
    </row>
    <row r="120" spans="2:36" ht="24" hidden="1" customHeight="1">
      <c r="B120" s="114" t="s">
        <v>339</v>
      </c>
      <c r="C120" s="114">
        <v>45412</v>
      </c>
      <c r="D120" s="114" t="s">
        <v>383</v>
      </c>
      <c r="E120" s="90">
        <v>646200</v>
      </c>
      <c r="F120" s="146" t="s">
        <v>329</v>
      </c>
      <c r="G120" s="84" t="s">
        <v>384</v>
      </c>
      <c r="H120" s="99" t="s">
        <v>144</v>
      </c>
      <c r="I120" s="85">
        <v>36000</v>
      </c>
      <c r="AH120" s="73"/>
      <c r="AI120" s="73"/>
      <c r="AJ120" s="73"/>
    </row>
    <row r="121" spans="2:36" ht="24" hidden="1" customHeight="1">
      <c r="B121" s="114" t="s">
        <v>339</v>
      </c>
      <c r="C121" s="114">
        <v>45412</v>
      </c>
      <c r="D121" s="114" t="s">
        <v>383</v>
      </c>
      <c r="E121" s="90">
        <v>646800</v>
      </c>
      <c r="F121" s="146" t="s">
        <v>385</v>
      </c>
      <c r="G121" s="84" t="s">
        <v>386</v>
      </c>
      <c r="H121" s="99" t="s">
        <v>145</v>
      </c>
      <c r="I121" s="85">
        <v>5490000</v>
      </c>
      <c r="AH121" s="73"/>
      <c r="AI121" s="73"/>
      <c r="AJ121" s="73"/>
    </row>
    <row r="122" spans="2:36" ht="24" hidden="1" customHeight="1">
      <c r="B122" s="114" t="s">
        <v>339</v>
      </c>
      <c r="C122" s="114">
        <v>45412</v>
      </c>
      <c r="D122" s="114" t="s">
        <v>383</v>
      </c>
      <c r="E122" s="90">
        <v>648000</v>
      </c>
      <c r="F122" s="146" t="s">
        <v>349</v>
      </c>
      <c r="G122" s="84" t="s">
        <v>387</v>
      </c>
      <c r="H122" s="99" t="s">
        <v>145</v>
      </c>
      <c r="I122" s="85">
        <v>510000</v>
      </c>
      <c r="AH122" s="73"/>
      <c r="AI122" s="73"/>
      <c r="AJ122" s="73"/>
    </row>
    <row r="123" spans="2:36" ht="24" hidden="1" customHeight="1">
      <c r="B123" s="114" t="s">
        <v>339</v>
      </c>
      <c r="C123" s="114">
        <v>45412</v>
      </c>
      <c r="D123" s="114" t="s">
        <v>383</v>
      </c>
      <c r="E123" s="90">
        <v>648000</v>
      </c>
      <c r="F123" s="146" t="s">
        <v>349</v>
      </c>
      <c r="G123" s="84" t="s">
        <v>388</v>
      </c>
      <c r="H123" s="99" t="s">
        <v>145</v>
      </c>
      <c r="I123" s="85">
        <v>2235000</v>
      </c>
      <c r="AH123" s="73"/>
      <c r="AI123" s="73"/>
      <c r="AJ123" s="73"/>
    </row>
    <row r="124" spans="2:36" ht="24" hidden="1" customHeight="1">
      <c r="B124" s="114" t="s">
        <v>389</v>
      </c>
      <c r="C124" s="114">
        <v>45413</v>
      </c>
      <c r="D124" s="114" t="s">
        <v>304</v>
      </c>
      <c r="E124" s="90">
        <v>618101</v>
      </c>
      <c r="F124" s="146" t="s">
        <v>71</v>
      </c>
      <c r="G124" s="84" t="s">
        <v>390</v>
      </c>
      <c r="H124" s="99" t="s">
        <v>71</v>
      </c>
      <c r="I124" s="85">
        <v>645200</v>
      </c>
      <c r="AH124" s="73"/>
      <c r="AI124" s="73"/>
      <c r="AJ124" s="73"/>
    </row>
    <row r="125" spans="2:36" ht="24" hidden="1" customHeight="1">
      <c r="B125" s="114" t="s">
        <v>389</v>
      </c>
      <c r="C125" s="114">
        <v>45413</v>
      </c>
      <c r="D125" s="114" t="s">
        <v>266</v>
      </c>
      <c r="E125" s="90">
        <v>605600</v>
      </c>
      <c r="F125" s="146" t="s">
        <v>292</v>
      </c>
      <c r="G125" s="84" t="s">
        <v>391</v>
      </c>
      <c r="H125" s="99" t="s">
        <v>41</v>
      </c>
      <c r="I125" s="85">
        <v>67289</v>
      </c>
      <c r="AH125" s="73"/>
      <c r="AI125" s="73"/>
      <c r="AJ125" s="73"/>
    </row>
    <row r="126" spans="2:36" ht="24" hidden="1" customHeight="1">
      <c r="B126" s="114" t="s">
        <v>389</v>
      </c>
      <c r="C126" s="114">
        <v>45413</v>
      </c>
      <c r="D126" s="114" t="s">
        <v>266</v>
      </c>
      <c r="E126" s="90">
        <v>605600</v>
      </c>
      <c r="F126" s="146" t="s">
        <v>292</v>
      </c>
      <c r="G126" s="84" t="s">
        <v>391</v>
      </c>
      <c r="H126" s="99" t="s">
        <v>41</v>
      </c>
      <c r="I126" s="85">
        <v>48200</v>
      </c>
      <c r="AH126" s="73"/>
      <c r="AI126" s="73"/>
      <c r="AJ126" s="73"/>
    </row>
    <row r="127" spans="2:36" ht="24" hidden="1" customHeight="1">
      <c r="B127" s="114" t="s">
        <v>389</v>
      </c>
      <c r="C127" s="114">
        <v>45413</v>
      </c>
      <c r="D127" s="114" t="s">
        <v>392</v>
      </c>
      <c r="E127" s="90">
        <v>624200</v>
      </c>
      <c r="F127" s="146" t="s">
        <v>393</v>
      </c>
      <c r="G127" s="84" t="s">
        <v>394</v>
      </c>
      <c r="H127" s="99" t="s">
        <v>146</v>
      </c>
      <c r="I127" s="85">
        <v>185593</v>
      </c>
      <c r="AH127" s="73"/>
      <c r="AI127" s="73"/>
      <c r="AJ127" s="73"/>
    </row>
    <row r="128" spans="2:36" ht="24" hidden="1" customHeight="1">
      <c r="B128" s="114" t="s">
        <v>389</v>
      </c>
      <c r="C128" s="114">
        <v>45413</v>
      </c>
      <c r="D128" s="114" t="s">
        <v>392</v>
      </c>
      <c r="E128" s="90">
        <v>624200</v>
      </c>
      <c r="F128" s="146" t="s">
        <v>393</v>
      </c>
      <c r="G128" s="84" t="s">
        <v>395</v>
      </c>
      <c r="H128" s="99" t="s">
        <v>146</v>
      </c>
      <c r="I128" s="85">
        <v>54332</v>
      </c>
      <c r="AH128" s="73"/>
      <c r="AI128" s="73"/>
      <c r="AJ128" s="73"/>
    </row>
    <row r="129" spans="2:36" ht="24" hidden="1" customHeight="1">
      <c r="B129" s="114" t="s">
        <v>389</v>
      </c>
      <c r="C129" s="114">
        <v>45414</v>
      </c>
      <c r="D129" s="114" t="s">
        <v>266</v>
      </c>
      <c r="E129" s="90">
        <v>605300</v>
      </c>
      <c r="F129" s="146" t="s">
        <v>270</v>
      </c>
      <c r="G129" s="84" t="s">
        <v>319</v>
      </c>
      <c r="H129" s="99" t="s">
        <v>140</v>
      </c>
      <c r="I129" s="85">
        <v>114299</v>
      </c>
      <c r="AH129" s="73"/>
      <c r="AI129" s="73"/>
      <c r="AJ129" s="73"/>
    </row>
    <row r="130" spans="2:36" ht="24" hidden="1" customHeight="1">
      <c r="B130" s="114" t="s">
        <v>389</v>
      </c>
      <c r="C130" s="114">
        <v>45414</v>
      </c>
      <c r="D130" s="114" t="s">
        <v>266</v>
      </c>
      <c r="E130" s="90">
        <v>618103</v>
      </c>
      <c r="F130" s="146" t="s">
        <v>282</v>
      </c>
      <c r="G130" s="84" t="s">
        <v>396</v>
      </c>
      <c r="H130" s="99" t="s">
        <v>153</v>
      </c>
      <c r="I130" s="85">
        <v>2700</v>
      </c>
      <c r="AH130" s="73"/>
      <c r="AI130" s="73"/>
      <c r="AJ130" s="73"/>
    </row>
    <row r="131" spans="2:36" ht="24" hidden="1" customHeight="1">
      <c r="B131" s="114" t="s">
        <v>389</v>
      </c>
      <c r="C131" s="114">
        <v>45415</v>
      </c>
      <c r="D131" s="114" t="s">
        <v>269</v>
      </c>
      <c r="E131" s="90">
        <v>605300</v>
      </c>
      <c r="F131" s="146" t="s">
        <v>270</v>
      </c>
      <c r="G131" s="84" t="s">
        <v>397</v>
      </c>
      <c r="H131" s="99" t="s">
        <v>143</v>
      </c>
      <c r="I131" s="85">
        <v>30000</v>
      </c>
      <c r="AH131" s="73"/>
      <c r="AI131" s="73"/>
      <c r="AJ131" s="73"/>
    </row>
    <row r="132" spans="2:36" ht="24" hidden="1" customHeight="1">
      <c r="B132" s="114" t="s">
        <v>389</v>
      </c>
      <c r="C132" s="114">
        <v>45415</v>
      </c>
      <c r="D132" s="114" t="s">
        <v>266</v>
      </c>
      <c r="E132" s="90">
        <v>618103</v>
      </c>
      <c r="F132" s="146" t="s">
        <v>282</v>
      </c>
      <c r="G132" s="84" t="s">
        <v>396</v>
      </c>
      <c r="H132" s="99" t="s">
        <v>153</v>
      </c>
      <c r="I132" s="85">
        <v>300</v>
      </c>
      <c r="AH132" s="73"/>
      <c r="AI132" s="73"/>
      <c r="AJ132" s="73"/>
    </row>
    <row r="133" spans="2:36" ht="24" hidden="1" customHeight="1">
      <c r="B133" s="114" t="s">
        <v>389</v>
      </c>
      <c r="C133" s="114">
        <v>45415</v>
      </c>
      <c r="D133" s="114" t="s">
        <v>266</v>
      </c>
      <c r="E133" s="90">
        <v>618103</v>
      </c>
      <c r="F133" s="146" t="s">
        <v>282</v>
      </c>
      <c r="G133" s="84" t="s">
        <v>396</v>
      </c>
      <c r="H133" s="99" t="s">
        <v>153</v>
      </c>
      <c r="I133" s="85">
        <v>300</v>
      </c>
      <c r="AH133" s="73"/>
      <c r="AI133" s="73"/>
      <c r="AJ133" s="73"/>
    </row>
    <row r="134" spans="2:36" ht="24" hidden="1" customHeight="1">
      <c r="B134" s="114" t="s">
        <v>389</v>
      </c>
      <c r="C134" s="114">
        <v>45415</v>
      </c>
      <c r="D134" s="114" t="s">
        <v>269</v>
      </c>
      <c r="E134" s="90">
        <v>618103</v>
      </c>
      <c r="F134" s="146" t="s">
        <v>282</v>
      </c>
      <c r="G134" s="84" t="s">
        <v>398</v>
      </c>
      <c r="H134" s="99" t="s">
        <v>153</v>
      </c>
      <c r="I134" s="85">
        <v>2000</v>
      </c>
      <c r="AH134" s="73"/>
      <c r="AI134" s="73"/>
      <c r="AJ134" s="73"/>
    </row>
    <row r="135" spans="2:36" ht="24" hidden="1" customHeight="1">
      <c r="B135" s="114" t="s">
        <v>389</v>
      </c>
      <c r="C135" s="114">
        <v>45418</v>
      </c>
      <c r="D135" s="114" t="s">
        <v>269</v>
      </c>
      <c r="E135" s="90">
        <v>605300</v>
      </c>
      <c r="F135" s="146" t="s">
        <v>270</v>
      </c>
      <c r="G135" s="84" t="s">
        <v>399</v>
      </c>
      <c r="H135" s="99" t="s">
        <v>143</v>
      </c>
      <c r="I135" s="85">
        <v>30000</v>
      </c>
      <c r="AH135" s="73"/>
      <c r="AI135" s="73"/>
      <c r="AJ135" s="73"/>
    </row>
    <row r="136" spans="2:36" ht="24" hidden="1" customHeight="1">
      <c r="B136" s="114" t="s">
        <v>389</v>
      </c>
      <c r="C136" s="114">
        <v>45418</v>
      </c>
      <c r="D136" s="114" t="s">
        <v>266</v>
      </c>
      <c r="E136" s="90">
        <v>605300</v>
      </c>
      <c r="F136" s="146" t="s">
        <v>270</v>
      </c>
      <c r="G136" s="84" t="s">
        <v>319</v>
      </c>
      <c r="H136" s="99" t="s">
        <v>140</v>
      </c>
      <c r="I136" s="85">
        <v>30000</v>
      </c>
      <c r="AH136" s="73"/>
      <c r="AI136" s="73"/>
      <c r="AJ136" s="73"/>
    </row>
    <row r="137" spans="2:36" ht="24" hidden="1" customHeight="1">
      <c r="B137" s="114" t="s">
        <v>389</v>
      </c>
      <c r="C137" s="114">
        <v>45419</v>
      </c>
      <c r="D137" s="114" t="s">
        <v>392</v>
      </c>
      <c r="E137" s="90">
        <v>624200</v>
      </c>
      <c r="F137" s="146" t="s">
        <v>393</v>
      </c>
      <c r="G137" s="84" t="s">
        <v>400</v>
      </c>
      <c r="H137" s="99" t="s">
        <v>146</v>
      </c>
      <c r="I137" s="85">
        <v>50000</v>
      </c>
      <c r="AH137" s="73"/>
      <c r="AI137" s="73"/>
      <c r="AJ137" s="73"/>
    </row>
    <row r="138" spans="2:36" ht="24" hidden="1" customHeight="1">
      <c r="B138" s="114" t="s">
        <v>389</v>
      </c>
      <c r="C138" s="114">
        <v>45421</v>
      </c>
      <c r="D138" s="114" t="s">
        <v>266</v>
      </c>
      <c r="E138" s="90">
        <v>618103</v>
      </c>
      <c r="F138" s="146" t="s">
        <v>282</v>
      </c>
      <c r="G138" s="84" t="s">
        <v>401</v>
      </c>
      <c r="H138" s="99" t="s">
        <v>153</v>
      </c>
      <c r="I138" s="85">
        <v>1000</v>
      </c>
      <c r="AH138" s="73"/>
      <c r="AI138" s="73"/>
      <c r="AJ138" s="73"/>
    </row>
    <row r="139" spans="2:36" ht="24" customHeight="1">
      <c r="B139" s="114" t="s">
        <v>389</v>
      </c>
      <c r="C139" s="114">
        <v>45422</v>
      </c>
      <c r="D139" s="114" t="s">
        <v>273</v>
      </c>
      <c r="E139" s="90">
        <v>605700</v>
      </c>
      <c r="F139" s="146" t="s">
        <v>274</v>
      </c>
      <c r="G139" s="84" t="s">
        <v>402</v>
      </c>
      <c r="H139" s="99" t="s">
        <v>148</v>
      </c>
      <c r="I139" s="85">
        <v>91600</v>
      </c>
      <c r="AH139" s="73"/>
      <c r="AI139" s="73"/>
      <c r="AJ139" s="73"/>
    </row>
    <row r="140" spans="2:36" ht="24" hidden="1" customHeight="1">
      <c r="B140" s="114" t="s">
        <v>389</v>
      </c>
      <c r="C140" s="114">
        <v>45422</v>
      </c>
      <c r="D140" s="114" t="s">
        <v>287</v>
      </c>
      <c r="E140" s="90">
        <v>632700</v>
      </c>
      <c r="F140" s="146" t="s">
        <v>288</v>
      </c>
      <c r="G140" s="84" t="s">
        <v>403</v>
      </c>
      <c r="H140" s="99" t="s">
        <v>166</v>
      </c>
      <c r="I140" s="85">
        <v>650000</v>
      </c>
      <c r="AH140" s="73"/>
      <c r="AI140" s="73"/>
      <c r="AJ140" s="73"/>
    </row>
    <row r="141" spans="2:36" ht="24" hidden="1" customHeight="1">
      <c r="B141" s="114" t="s">
        <v>389</v>
      </c>
      <c r="C141" s="114">
        <v>45422</v>
      </c>
      <c r="D141" s="114" t="s">
        <v>287</v>
      </c>
      <c r="E141" s="90">
        <v>632700</v>
      </c>
      <c r="F141" s="146" t="s">
        <v>288</v>
      </c>
      <c r="G141" s="84" t="s">
        <v>404</v>
      </c>
      <c r="H141" s="99" t="s">
        <v>158</v>
      </c>
      <c r="I141" s="85">
        <v>120000</v>
      </c>
      <c r="AH141" s="73"/>
      <c r="AI141" s="73"/>
      <c r="AJ141" s="73"/>
    </row>
    <row r="142" spans="2:36" ht="24" hidden="1" customHeight="1">
      <c r="B142" s="114" t="s">
        <v>389</v>
      </c>
      <c r="C142" s="114">
        <v>45423</v>
      </c>
      <c r="D142" s="114" t="s">
        <v>269</v>
      </c>
      <c r="E142" s="90">
        <v>628800</v>
      </c>
      <c r="F142" s="146" t="s">
        <v>306</v>
      </c>
      <c r="G142" s="84" t="s">
        <v>405</v>
      </c>
      <c r="H142" s="99" t="s">
        <v>73</v>
      </c>
      <c r="I142" s="85">
        <v>14900</v>
      </c>
      <c r="AH142" s="73"/>
      <c r="AI142" s="73"/>
      <c r="AJ142" s="73"/>
    </row>
    <row r="143" spans="2:36" ht="24" hidden="1" customHeight="1">
      <c r="B143" s="114" t="s">
        <v>389</v>
      </c>
      <c r="C143" s="114">
        <v>45423</v>
      </c>
      <c r="D143" s="114" t="s">
        <v>269</v>
      </c>
      <c r="E143" s="90">
        <v>628800</v>
      </c>
      <c r="F143" s="146" t="s">
        <v>306</v>
      </c>
      <c r="G143" s="84" t="s">
        <v>406</v>
      </c>
      <c r="H143" s="99" t="s">
        <v>73</v>
      </c>
      <c r="I143" s="85">
        <v>14900</v>
      </c>
      <c r="AH143" s="73"/>
      <c r="AI143" s="73"/>
      <c r="AJ143" s="73"/>
    </row>
    <row r="144" spans="2:36" ht="24" hidden="1" customHeight="1">
      <c r="B144" s="114" t="s">
        <v>389</v>
      </c>
      <c r="C144" s="114">
        <v>45423</v>
      </c>
      <c r="D144" s="114" t="s">
        <v>269</v>
      </c>
      <c r="E144" s="90">
        <v>628800</v>
      </c>
      <c r="F144" s="146" t="s">
        <v>306</v>
      </c>
      <c r="G144" s="84" t="s">
        <v>407</v>
      </c>
      <c r="H144" s="99" t="s">
        <v>73</v>
      </c>
      <c r="I144" s="85">
        <v>14900</v>
      </c>
      <c r="AH144" s="73"/>
      <c r="AI144" s="73"/>
      <c r="AJ144" s="73"/>
    </row>
    <row r="145" spans="2:36" ht="24" hidden="1" customHeight="1">
      <c r="B145" s="114" t="s">
        <v>389</v>
      </c>
      <c r="C145" s="114">
        <v>45423</v>
      </c>
      <c r="D145" s="114" t="s">
        <v>269</v>
      </c>
      <c r="E145" s="90">
        <v>628800</v>
      </c>
      <c r="F145" s="146" t="s">
        <v>306</v>
      </c>
      <c r="G145" s="84" t="s">
        <v>408</v>
      </c>
      <c r="H145" s="99" t="s">
        <v>73</v>
      </c>
      <c r="I145" s="85">
        <v>15500</v>
      </c>
      <c r="AH145" s="73"/>
      <c r="AI145" s="73"/>
      <c r="AJ145" s="73"/>
    </row>
    <row r="146" spans="2:36" ht="24" hidden="1" customHeight="1">
      <c r="B146" s="114" t="s">
        <v>389</v>
      </c>
      <c r="C146" s="114">
        <v>45423</v>
      </c>
      <c r="D146" s="114" t="s">
        <v>269</v>
      </c>
      <c r="E146" s="90">
        <v>628800</v>
      </c>
      <c r="F146" s="146" t="s">
        <v>306</v>
      </c>
      <c r="G146" s="84" t="s">
        <v>409</v>
      </c>
      <c r="H146" s="99" t="s">
        <v>73</v>
      </c>
      <c r="I146" s="85">
        <v>14900</v>
      </c>
      <c r="AH146" s="73"/>
      <c r="AI146" s="73"/>
      <c r="AJ146" s="73"/>
    </row>
    <row r="147" spans="2:36" ht="24" hidden="1" customHeight="1">
      <c r="B147" s="114" t="s">
        <v>389</v>
      </c>
      <c r="C147" s="114">
        <v>45423</v>
      </c>
      <c r="D147" s="114" t="s">
        <v>269</v>
      </c>
      <c r="E147" s="90">
        <v>628800</v>
      </c>
      <c r="F147" s="146" t="s">
        <v>306</v>
      </c>
      <c r="G147" s="84" t="s">
        <v>410</v>
      </c>
      <c r="H147" s="99" t="s">
        <v>73</v>
      </c>
      <c r="I147" s="85">
        <v>14900</v>
      </c>
      <c r="AH147" s="73"/>
      <c r="AI147" s="73"/>
      <c r="AJ147" s="73"/>
    </row>
    <row r="148" spans="2:36" ht="24" hidden="1" customHeight="1">
      <c r="B148" s="114" t="s">
        <v>389</v>
      </c>
      <c r="C148" s="114">
        <v>45423</v>
      </c>
      <c r="D148" s="114" t="s">
        <v>269</v>
      </c>
      <c r="E148" s="90">
        <v>628800</v>
      </c>
      <c r="F148" s="146" t="s">
        <v>306</v>
      </c>
      <c r="G148" s="84" t="s">
        <v>411</v>
      </c>
      <c r="H148" s="99" t="s">
        <v>73</v>
      </c>
      <c r="I148" s="85">
        <v>14900</v>
      </c>
      <c r="AH148" s="73"/>
      <c r="AI148" s="73"/>
      <c r="AJ148" s="73"/>
    </row>
    <row r="149" spans="2:36" ht="24" hidden="1" customHeight="1">
      <c r="B149" s="114" t="s">
        <v>389</v>
      </c>
      <c r="C149" s="114">
        <v>45425</v>
      </c>
      <c r="D149" s="114" t="s">
        <v>287</v>
      </c>
      <c r="E149" s="90">
        <v>632700</v>
      </c>
      <c r="F149" s="146" t="s">
        <v>288</v>
      </c>
      <c r="G149" s="84" t="s">
        <v>412</v>
      </c>
      <c r="H149" s="99" t="s">
        <v>169</v>
      </c>
      <c r="I149" s="85">
        <v>200000</v>
      </c>
      <c r="AH149" s="73"/>
      <c r="AI149" s="73"/>
      <c r="AJ149" s="73"/>
    </row>
    <row r="150" spans="2:36" ht="24" hidden="1" customHeight="1">
      <c r="B150" s="114" t="s">
        <v>389</v>
      </c>
      <c r="C150" s="114">
        <v>45426</v>
      </c>
      <c r="D150" s="114" t="s">
        <v>287</v>
      </c>
      <c r="E150" s="90">
        <v>632700</v>
      </c>
      <c r="F150" s="146" t="s">
        <v>288</v>
      </c>
      <c r="G150" s="84" t="s">
        <v>413</v>
      </c>
      <c r="H150" s="99" t="s">
        <v>161</v>
      </c>
      <c r="I150" s="85">
        <v>1350000</v>
      </c>
      <c r="AH150" s="73"/>
      <c r="AI150" s="73"/>
      <c r="AJ150" s="73"/>
    </row>
    <row r="151" spans="2:36" ht="24" hidden="1" customHeight="1">
      <c r="B151" s="114" t="s">
        <v>389</v>
      </c>
      <c r="C151" s="114">
        <v>45426</v>
      </c>
      <c r="D151" s="114" t="s">
        <v>287</v>
      </c>
      <c r="E151" s="90">
        <v>632700</v>
      </c>
      <c r="F151" s="146" t="s">
        <v>288</v>
      </c>
      <c r="G151" s="84" t="s">
        <v>414</v>
      </c>
      <c r="H151" s="99" t="s">
        <v>157</v>
      </c>
      <c r="I151" s="85">
        <v>120000</v>
      </c>
      <c r="AH151" s="73"/>
      <c r="AI151" s="73"/>
      <c r="AJ151" s="73"/>
    </row>
    <row r="152" spans="2:36" ht="24" hidden="1" customHeight="1">
      <c r="B152" s="114" t="s">
        <v>389</v>
      </c>
      <c r="C152" s="114">
        <v>45427</v>
      </c>
      <c r="D152" s="114" t="s">
        <v>269</v>
      </c>
      <c r="E152" s="90">
        <v>605300</v>
      </c>
      <c r="F152" s="146" t="s">
        <v>270</v>
      </c>
      <c r="G152" s="84" t="s">
        <v>415</v>
      </c>
      <c r="H152" s="99" t="s">
        <v>143</v>
      </c>
      <c r="I152" s="85">
        <v>30000</v>
      </c>
      <c r="AH152" s="73"/>
      <c r="AI152" s="73"/>
      <c r="AJ152" s="73"/>
    </row>
    <row r="153" spans="2:36" ht="24" hidden="1" customHeight="1">
      <c r="B153" s="114" t="s">
        <v>389</v>
      </c>
      <c r="C153" s="114">
        <v>45427</v>
      </c>
      <c r="D153" s="114" t="s">
        <v>269</v>
      </c>
      <c r="E153" s="90">
        <v>618103</v>
      </c>
      <c r="F153" s="146" t="s">
        <v>282</v>
      </c>
      <c r="G153" s="84" t="s">
        <v>416</v>
      </c>
      <c r="H153" s="99" t="s">
        <v>153</v>
      </c>
      <c r="I153" s="85">
        <v>2000</v>
      </c>
      <c r="AH153" s="73"/>
      <c r="AI153" s="73"/>
      <c r="AJ153" s="73"/>
    </row>
    <row r="154" spans="2:36" ht="24" hidden="1" customHeight="1">
      <c r="B154" s="114" t="s">
        <v>389</v>
      </c>
      <c r="C154" s="114">
        <v>45427</v>
      </c>
      <c r="D154" s="114" t="s">
        <v>287</v>
      </c>
      <c r="E154" s="90">
        <v>632700</v>
      </c>
      <c r="F154" s="146" t="s">
        <v>288</v>
      </c>
      <c r="G154" s="84" t="s">
        <v>417</v>
      </c>
      <c r="H154" s="99" t="s">
        <v>159</v>
      </c>
      <c r="I154" s="85">
        <v>2625000</v>
      </c>
      <c r="AH154" s="73"/>
      <c r="AI154" s="73"/>
      <c r="AJ154" s="73"/>
    </row>
    <row r="155" spans="2:36" ht="24" hidden="1" customHeight="1">
      <c r="B155" s="114" t="s">
        <v>389</v>
      </c>
      <c r="C155" s="114">
        <v>45428</v>
      </c>
      <c r="D155" s="114" t="s">
        <v>266</v>
      </c>
      <c r="E155" s="90">
        <v>605300</v>
      </c>
      <c r="F155" s="146" t="s">
        <v>270</v>
      </c>
      <c r="G155" s="84" t="s">
        <v>418</v>
      </c>
      <c r="H155" s="99" t="s">
        <v>142</v>
      </c>
      <c r="I155" s="85">
        <v>30001</v>
      </c>
      <c r="AH155" s="73"/>
      <c r="AI155" s="73"/>
      <c r="AJ155" s="73"/>
    </row>
    <row r="156" spans="2:36" ht="24" hidden="1" customHeight="1">
      <c r="B156" s="114" t="s">
        <v>389</v>
      </c>
      <c r="C156" s="114">
        <v>45428</v>
      </c>
      <c r="D156" s="114" t="s">
        <v>266</v>
      </c>
      <c r="E156" s="90">
        <v>624200</v>
      </c>
      <c r="F156" s="146" t="s">
        <v>393</v>
      </c>
      <c r="G156" s="84" t="s">
        <v>419</v>
      </c>
      <c r="H156" s="99" t="s">
        <v>146</v>
      </c>
      <c r="I156" s="85">
        <v>20000</v>
      </c>
      <c r="AH156" s="73"/>
      <c r="AI156" s="73"/>
      <c r="AJ156" s="73"/>
    </row>
    <row r="157" spans="2:36" ht="24" hidden="1" customHeight="1">
      <c r="B157" s="114" t="s">
        <v>389</v>
      </c>
      <c r="C157" s="114">
        <v>45429</v>
      </c>
      <c r="D157" s="114" t="s">
        <v>269</v>
      </c>
      <c r="E157" s="90">
        <v>605300</v>
      </c>
      <c r="F157" s="146" t="s">
        <v>270</v>
      </c>
      <c r="G157" s="84" t="s">
        <v>399</v>
      </c>
      <c r="H157" s="99" t="s">
        <v>143</v>
      </c>
      <c r="I157" s="85">
        <v>30000</v>
      </c>
      <c r="AH157" s="73"/>
      <c r="AI157" s="73"/>
      <c r="AJ157" s="73"/>
    </row>
    <row r="158" spans="2:36" ht="24" hidden="1" customHeight="1">
      <c r="B158" s="114" t="s">
        <v>389</v>
      </c>
      <c r="C158" s="114">
        <v>45434</v>
      </c>
      <c r="D158" s="114" t="s">
        <v>287</v>
      </c>
      <c r="E158" s="90">
        <v>664100</v>
      </c>
      <c r="F158" s="146" t="s">
        <v>420</v>
      </c>
      <c r="G158" s="84" t="s">
        <v>421</v>
      </c>
      <c r="H158" s="99" t="s">
        <v>136</v>
      </c>
      <c r="I158" s="85">
        <v>108511</v>
      </c>
      <c r="AH158" s="73"/>
      <c r="AI158" s="73"/>
      <c r="AJ158" s="73"/>
    </row>
    <row r="159" spans="2:36" ht="24" hidden="1" customHeight="1">
      <c r="B159" s="114" t="s">
        <v>389</v>
      </c>
      <c r="C159" s="114">
        <v>45434</v>
      </c>
      <c r="D159" s="114" t="s">
        <v>287</v>
      </c>
      <c r="E159" s="90">
        <v>663800</v>
      </c>
      <c r="F159" s="146" t="s">
        <v>422</v>
      </c>
      <c r="G159" s="84" t="s">
        <v>423</v>
      </c>
      <c r="H159" s="99" t="s">
        <v>167</v>
      </c>
      <c r="I159" s="85">
        <v>100000</v>
      </c>
      <c r="AH159" s="73"/>
      <c r="AI159" s="73"/>
      <c r="AJ159" s="73"/>
    </row>
    <row r="160" spans="2:36" ht="24" hidden="1" customHeight="1">
      <c r="B160" s="114" t="s">
        <v>389</v>
      </c>
      <c r="C160" s="114">
        <v>45434</v>
      </c>
      <c r="D160" s="114" t="s">
        <v>287</v>
      </c>
      <c r="E160" s="90">
        <v>663100</v>
      </c>
      <c r="F160" s="146" t="s">
        <v>424</v>
      </c>
      <c r="G160" s="84" t="s">
        <v>425</v>
      </c>
      <c r="H160" s="99" t="s">
        <v>167</v>
      </c>
      <c r="I160" s="85">
        <v>50000</v>
      </c>
      <c r="AH160" s="73"/>
      <c r="AI160" s="73"/>
      <c r="AJ160" s="73"/>
    </row>
    <row r="161" spans="2:36" ht="24" hidden="1" customHeight="1">
      <c r="B161" s="114" t="s">
        <v>389</v>
      </c>
      <c r="C161" s="114">
        <v>45434</v>
      </c>
      <c r="D161" s="114" t="s">
        <v>287</v>
      </c>
      <c r="E161" s="90">
        <v>632700</v>
      </c>
      <c r="F161" s="146" t="s">
        <v>288</v>
      </c>
      <c r="G161" s="84" t="s">
        <v>426</v>
      </c>
      <c r="H161" s="99" t="s">
        <v>174</v>
      </c>
      <c r="I161" s="85">
        <v>400000</v>
      </c>
      <c r="AH161" s="73"/>
      <c r="AI161" s="73"/>
      <c r="AJ161" s="73"/>
    </row>
    <row r="162" spans="2:36" ht="24" hidden="1" customHeight="1">
      <c r="B162" s="114" t="s">
        <v>389</v>
      </c>
      <c r="C162" s="114">
        <v>45434</v>
      </c>
      <c r="D162" s="114" t="s">
        <v>287</v>
      </c>
      <c r="E162" s="90">
        <v>661100</v>
      </c>
      <c r="F162" s="146" t="s">
        <v>427</v>
      </c>
      <c r="G162" s="84" t="s">
        <v>428</v>
      </c>
      <c r="H162" s="99" t="s">
        <v>167</v>
      </c>
      <c r="I162" s="85">
        <v>409336</v>
      </c>
      <c r="AH162" s="73"/>
      <c r="AI162" s="73"/>
      <c r="AJ162" s="73"/>
    </row>
    <row r="163" spans="2:36" ht="24" hidden="1" customHeight="1">
      <c r="B163" s="114" t="s">
        <v>389</v>
      </c>
      <c r="C163" s="114">
        <v>45434</v>
      </c>
      <c r="D163" s="114" t="s">
        <v>287</v>
      </c>
      <c r="E163" s="90">
        <v>641300</v>
      </c>
      <c r="F163" s="146" t="s">
        <v>429</v>
      </c>
      <c r="G163" s="84" t="s">
        <v>430</v>
      </c>
      <c r="H163" s="99" t="s">
        <v>136</v>
      </c>
      <c r="I163" s="85">
        <v>22373</v>
      </c>
      <c r="AH163" s="73"/>
      <c r="AI163" s="73"/>
      <c r="AJ163" s="73"/>
    </row>
    <row r="164" spans="2:36" ht="24" hidden="1" customHeight="1">
      <c r="B164" s="114" t="s">
        <v>389</v>
      </c>
      <c r="C164" s="114">
        <v>45435</v>
      </c>
      <c r="D164" s="114" t="s">
        <v>269</v>
      </c>
      <c r="E164" s="90">
        <v>605300</v>
      </c>
      <c r="F164" s="146" t="s">
        <v>270</v>
      </c>
      <c r="G164" s="84" t="s">
        <v>431</v>
      </c>
      <c r="H164" s="99" t="s">
        <v>143</v>
      </c>
      <c r="I164" s="85">
        <v>30000</v>
      </c>
      <c r="AH164" s="73"/>
      <c r="AI164" s="73"/>
      <c r="AJ164" s="73"/>
    </row>
    <row r="165" spans="2:36" ht="24" hidden="1" customHeight="1">
      <c r="B165" s="114" t="s">
        <v>389</v>
      </c>
      <c r="C165" s="114">
        <v>45435</v>
      </c>
      <c r="D165" s="114" t="s">
        <v>287</v>
      </c>
      <c r="E165" s="90">
        <v>637200</v>
      </c>
      <c r="F165" s="146" t="s">
        <v>299</v>
      </c>
      <c r="G165" s="84" t="s">
        <v>432</v>
      </c>
      <c r="H165" s="99" t="s">
        <v>173</v>
      </c>
      <c r="I165" s="85">
        <v>100000</v>
      </c>
      <c r="AH165" s="73"/>
      <c r="AI165" s="73"/>
      <c r="AJ165" s="73"/>
    </row>
    <row r="166" spans="2:36" ht="24" hidden="1" customHeight="1">
      <c r="B166" s="114" t="s">
        <v>389</v>
      </c>
      <c r="C166" s="114">
        <v>45435</v>
      </c>
      <c r="D166" s="114" t="s">
        <v>287</v>
      </c>
      <c r="E166" s="90">
        <v>632700</v>
      </c>
      <c r="F166" s="146" t="s">
        <v>288</v>
      </c>
      <c r="G166" s="84" t="s">
        <v>433</v>
      </c>
      <c r="H166" s="99" t="s">
        <v>164</v>
      </c>
      <c r="I166" s="85">
        <v>400000</v>
      </c>
      <c r="AH166" s="73"/>
      <c r="AI166" s="73"/>
      <c r="AJ166" s="73"/>
    </row>
    <row r="167" spans="2:36" ht="24" hidden="1" customHeight="1">
      <c r="B167" s="114" t="s">
        <v>389</v>
      </c>
      <c r="C167" s="114">
        <v>45435</v>
      </c>
      <c r="D167" s="114" t="s">
        <v>269</v>
      </c>
      <c r="E167" s="90">
        <v>618103</v>
      </c>
      <c r="F167" s="146" t="s">
        <v>282</v>
      </c>
      <c r="G167" s="84" t="s">
        <v>434</v>
      </c>
      <c r="H167" s="99" t="s">
        <v>153</v>
      </c>
      <c r="I167" s="85">
        <v>2000</v>
      </c>
      <c r="AH167" s="73"/>
      <c r="AI167" s="73"/>
      <c r="AJ167" s="73"/>
    </row>
    <row r="168" spans="2:36" ht="24" hidden="1" customHeight="1">
      <c r="B168" s="114" t="s">
        <v>389</v>
      </c>
      <c r="C168" s="114">
        <v>45435</v>
      </c>
      <c r="D168" s="114" t="s">
        <v>266</v>
      </c>
      <c r="E168" s="90">
        <v>638400</v>
      </c>
      <c r="F168" s="146" t="s">
        <v>267</v>
      </c>
      <c r="G168" s="84" t="s">
        <v>435</v>
      </c>
      <c r="H168" s="99" t="s">
        <v>151</v>
      </c>
      <c r="I168" s="85">
        <v>160000</v>
      </c>
      <c r="AH168" s="73"/>
      <c r="AI168" s="73"/>
      <c r="AJ168" s="73"/>
    </row>
    <row r="169" spans="2:36" ht="24" hidden="1" customHeight="1">
      <c r="B169" s="114" t="s">
        <v>389</v>
      </c>
      <c r="C169" s="114">
        <v>45435</v>
      </c>
      <c r="D169" s="114" t="s">
        <v>266</v>
      </c>
      <c r="E169" s="90">
        <v>638400</v>
      </c>
      <c r="F169" s="146" t="s">
        <v>267</v>
      </c>
      <c r="G169" s="84" t="s">
        <v>436</v>
      </c>
      <c r="H169" s="99" t="s">
        <v>115</v>
      </c>
      <c r="I169" s="85">
        <v>100000</v>
      </c>
      <c r="AH169" s="73"/>
      <c r="AI169" s="73"/>
      <c r="AJ169" s="73"/>
    </row>
    <row r="170" spans="2:36" ht="24" hidden="1" customHeight="1">
      <c r="B170" s="114" t="s">
        <v>389</v>
      </c>
      <c r="C170" s="114">
        <v>45436</v>
      </c>
      <c r="D170" s="114" t="s">
        <v>266</v>
      </c>
      <c r="E170" s="90">
        <v>605300</v>
      </c>
      <c r="F170" s="146" t="s">
        <v>270</v>
      </c>
      <c r="G170" s="84" t="s">
        <v>437</v>
      </c>
      <c r="H170" s="99" t="s">
        <v>140</v>
      </c>
      <c r="I170" s="85">
        <v>30001</v>
      </c>
      <c r="AH170" s="73"/>
      <c r="AI170" s="73"/>
      <c r="AJ170" s="73"/>
    </row>
    <row r="171" spans="2:36" ht="24" hidden="1" customHeight="1">
      <c r="B171" s="114" t="s">
        <v>389</v>
      </c>
      <c r="C171" s="114">
        <v>45438</v>
      </c>
      <c r="D171" s="114" t="s">
        <v>266</v>
      </c>
      <c r="E171" s="90">
        <v>618103</v>
      </c>
      <c r="F171" s="146" t="s">
        <v>282</v>
      </c>
      <c r="G171" s="84" t="s">
        <v>438</v>
      </c>
      <c r="H171" s="99" t="s">
        <v>153</v>
      </c>
      <c r="I171" s="85">
        <v>1000</v>
      </c>
      <c r="AH171" s="73"/>
      <c r="AI171" s="73"/>
      <c r="AJ171" s="73"/>
    </row>
    <row r="172" spans="2:36" ht="24" hidden="1" customHeight="1">
      <c r="B172" s="114" t="s">
        <v>389</v>
      </c>
      <c r="C172" s="114">
        <v>45440</v>
      </c>
      <c r="D172" s="114" t="s">
        <v>266</v>
      </c>
      <c r="E172" s="90">
        <v>605300</v>
      </c>
      <c r="F172" s="146" t="s">
        <v>270</v>
      </c>
      <c r="G172" s="84" t="s">
        <v>439</v>
      </c>
      <c r="H172" s="99" t="s">
        <v>140</v>
      </c>
      <c r="I172" s="85">
        <v>101000</v>
      </c>
      <c r="AH172" s="73"/>
      <c r="AI172" s="73"/>
      <c r="AJ172" s="73"/>
    </row>
    <row r="173" spans="2:36" ht="24" hidden="1" customHeight="1">
      <c r="B173" s="114" t="s">
        <v>389</v>
      </c>
      <c r="C173" s="114">
        <v>45440</v>
      </c>
      <c r="D173" s="114" t="s">
        <v>266</v>
      </c>
      <c r="E173" s="90">
        <v>618103</v>
      </c>
      <c r="F173" s="146" t="s">
        <v>282</v>
      </c>
      <c r="G173" s="84" t="s">
        <v>440</v>
      </c>
      <c r="H173" s="99" t="s">
        <v>153</v>
      </c>
      <c r="I173" s="85">
        <v>2700</v>
      </c>
      <c r="AH173" s="73"/>
      <c r="AI173" s="73"/>
      <c r="AJ173" s="73"/>
    </row>
    <row r="174" spans="2:36" ht="24" hidden="1" customHeight="1">
      <c r="B174" s="114" t="s">
        <v>389</v>
      </c>
      <c r="C174" s="114">
        <v>45442</v>
      </c>
      <c r="D174" s="114" t="s">
        <v>266</v>
      </c>
      <c r="E174" s="90">
        <v>605300</v>
      </c>
      <c r="F174" s="146" t="s">
        <v>270</v>
      </c>
      <c r="G174" s="84" t="s">
        <v>441</v>
      </c>
      <c r="H174" s="99" t="s">
        <v>142</v>
      </c>
      <c r="I174" s="85">
        <v>55702</v>
      </c>
      <c r="AH174" s="73"/>
      <c r="AI174" s="73"/>
      <c r="AJ174" s="73"/>
    </row>
    <row r="175" spans="2:36" ht="24" hidden="1" customHeight="1">
      <c r="B175" s="114" t="s">
        <v>389</v>
      </c>
      <c r="C175" s="114">
        <v>45442</v>
      </c>
      <c r="D175" s="114" t="s">
        <v>383</v>
      </c>
      <c r="E175" s="90">
        <v>646800</v>
      </c>
      <c r="F175" s="146" t="s">
        <v>385</v>
      </c>
      <c r="G175" s="84" t="s">
        <v>442</v>
      </c>
      <c r="H175" s="99" t="s">
        <v>144</v>
      </c>
      <c r="I175" s="85">
        <v>2500</v>
      </c>
      <c r="AH175" s="73"/>
      <c r="AI175" s="73"/>
      <c r="AJ175" s="73"/>
    </row>
    <row r="176" spans="2:36" ht="24" hidden="1" customHeight="1">
      <c r="B176" s="114" t="s">
        <v>389</v>
      </c>
      <c r="C176" s="114">
        <v>45442</v>
      </c>
      <c r="D176" s="114" t="s">
        <v>383</v>
      </c>
      <c r="E176" s="90">
        <v>646800</v>
      </c>
      <c r="F176" s="146" t="s">
        <v>385</v>
      </c>
      <c r="G176" s="84" t="s">
        <v>443</v>
      </c>
      <c r="H176" s="99" t="s">
        <v>144</v>
      </c>
      <c r="I176" s="85">
        <v>2500</v>
      </c>
      <c r="AH176" s="73"/>
      <c r="AI176" s="73"/>
      <c r="AJ176" s="73"/>
    </row>
    <row r="177" spans="2:36" ht="24" hidden="1" customHeight="1">
      <c r="B177" s="114" t="s">
        <v>389</v>
      </c>
      <c r="C177" s="114">
        <v>45442</v>
      </c>
      <c r="D177" s="114" t="s">
        <v>383</v>
      </c>
      <c r="E177" s="90">
        <v>646800</v>
      </c>
      <c r="F177" s="146" t="s">
        <v>385</v>
      </c>
      <c r="G177" s="84" t="s">
        <v>444</v>
      </c>
      <c r="H177" s="99" t="s">
        <v>144</v>
      </c>
      <c r="I177" s="85">
        <v>2500</v>
      </c>
      <c r="AH177" s="73"/>
      <c r="AI177" s="73"/>
      <c r="AJ177" s="73"/>
    </row>
    <row r="178" spans="2:36" ht="24" hidden="1" customHeight="1">
      <c r="B178" s="114" t="s">
        <v>389</v>
      </c>
      <c r="C178" s="114">
        <v>45442</v>
      </c>
      <c r="D178" s="114" t="s">
        <v>383</v>
      </c>
      <c r="E178" s="90">
        <v>646800</v>
      </c>
      <c r="F178" s="146" t="s">
        <v>385</v>
      </c>
      <c r="G178" s="84" t="s">
        <v>445</v>
      </c>
      <c r="H178" s="99" t="s">
        <v>144</v>
      </c>
      <c r="I178" s="85">
        <v>2500</v>
      </c>
      <c r="AH178" s="73"/>
      <c r="AI178" s="73"/>
      <c r="AJ178" s="73"/>
    </row>
    <row r="179" spans="2:36" ht="24" hidden="1" customHeight="1">
      <c r="B179" s="114" t="s">
        <v>389</v>
      </c>
      <c r="C179" s="114">
        <v>45442</v>
      </c>
      <c r="D179" s="114" t="s">
        <v>383</v>
      </c>
      <c r="E179" s="90">
        <v>646800</v>
      </c>
      <c r="F179" s="146" t="s">
        <v>385</v>
      </c>
      <c r="G179" s="84" t="s">
        <v>446</v>
      </c>
      <c r="H179" s="99" t="s">
        <v>144</v>
      </c>
      <c r="I179" s="85">
        <v>2500</v>
      </c>
      <c r="AH179" s="73"/>
      <c r="AI179" s="73"/>
      <c r="AJ179" s="73"/>
    </row>
    <row r="180" spans="2:36" ht="24" hidden="1" customHeight="1">
      <c r="B180" s="114" t="s">
        <v>389</v>
      </c>
      <c r="C180" s="114">
        <v>45442</v>
      </c>
      <c r="D180" s="114" t="s">
        <v>383</v>
      </c>
      <c r="E180" s="90">
        <v>646200</v>
      </c>
      <c r="F180" s="146" t="s">
        <v>329</v>
      </c>
      <c r="G180" s="84" t="s">
        <v>447</v>
      </c>
      <c r="H180" s="99" t="s">
        <v>145</v>
      </c>
      <c r="I180" s="85">
        <v>64800</v>
      </c>
      <c r="AH180" s="73"/>
      <c r="AI180" s="73"/>
      <c r="AJ180" s="73"/>
    </row>
    <row r="181" spans="2:36" ht="24" hidden="1" customHeight="1">
      <c r="B181" s="114" t="s">
        <v>389</v>
      </c>
      <c r="C181" s="114">
        <v>45442</v>
      </c>
      <c r="D181" s="114" t="s">
        <v>266</v>
      </c>
      <c r="E181" s="90">
        <v>618103</v>
      </c>
      <c r="F181" s="146" t="s">
        <v>282</v>
      </c>
      <c r="G181" s="84" t="s">
        <v>448</v>
      </c>
      <c r="H181" s="99" t="s">
        <v>153</v>
      </c>
      <c r="I181" s="85">
        <v>2100</v>
      </c>
      <c r="AH181" s="73"/>
      <c r="AI181" s="73"/>
      <c r="AJ181" s="73"/>
    </row>
    <row r="182" spans="2:36" ht="24" hidden="1" customHeight="1">
      <c r="B182" s="114" t="s">
        <v>389</v>
      </c>
      <c r="C182" s="114">
        <v>45442</v>
      </c>
      <c r="D182" s="114" t="s">
        <v>287</v>
      </c>
      <c r="E182" s="90">
        <v>632700</v>
      </c>
      <c r="F182" s="146" t="s">
        <v>288</v>
      </c>
      <c r="G182" s="84" t="s">
        <v>449</v>
      </c>
      <c r="H182" s="99" t="s">
        <v>160</v>
      </c>
      <c r="I182" s="85">
        <v>1350000</v>
      </c>
      <c r="AH182" s="73"/>
      <c r="AI182" s="73"/>
      <c r="AJ182" s="73"/>
    </row>
    <row r="183" spans="2:36" ht="24" hidden="1" customHeight="1">
      <c r="B183" s="114" t="s">
        <v>389</v>
      </c>
      <c r="C183" s="114">
        <v>45443</v>
      </c>
      <c r="D183" s="114" t="s">
        <v>266</v>
      </c>
      <c r="E183" s="90">
        <v>605600</v>
      </c>
      <c r="F183" s="146" t="s">
        <v>292</v>
      </c>
      <c r="G183" s="84" t="s">
        <v>450</v>
      </c>
      <c r="H183" s="99" t="s">
        <v>42</v>
      </c>
      <c r="I183" s="85">
        <v>15448</v>
      </c>
      <c r="AH183" s="73"/>
      <c r="AI183" s="73"/>
      <c r="AJ183" s="73"/>
    </row>
    <row r="184" spans="2:36" ht="24" hidden="1" customHeight="1">
      <c r="B184" s="114" t="s">
        <v>389</v>
      </c>
      <c r="C184" s="114">
        <v>45443</v>
      </c>
      <c r="D184" s="114" t="s">
        <v>266</v>
      </c>
      <c r="E184" s="90">
        <v>648000</v>
      </c>
      <c r="F184" s="146" t="s">
        <v>349</v>
      </c>
      <c r="G184" s="84" t="s">
        <v>450</v>
      </c>
      <c r="H184" s="99" t="s">
        <v>42</v>
      </c>
      <c r="I184" s="85">
        <v>772</v>
      </c>
      <c r="AH184" s="73"/>
      <c r="AI184" s="73"/>
      <c r="AJ184" s="73"/>
    </row>
    <row r="185" spans="2:36" ht="24" hidden="1" customHeight="1">
      <c r="B185" s="114" t="s">
        <v>389</v>
      </c>
      <c r="C185" s="114">
        <v>45443</v>
      </c>
      <c r="D185" s="114" t="s">
        <v>451</v>
      </c>
      <c r="E185" s="90">
        <v>631600</v>
      </c>
      <c r="F185" s="146" t="s">
        <v>452</v>
      </c>
      <c r="G185" s="84" t="s">
        <v>453</v>
      </c>
      <c r="H185" s="99" t="s">
        <v>149</v>
      </c>
      <c r="I185" s="85">
        <v>603900</v>
      </c>
      <c r="AH185" s="73"/>
      <c r="AI185" s="73"/>
      <c r="AJ185" s="73"/>
    </row>
    <row r="186" spans="2:36" ht="24" hidden="1" customHeight="1">
      <c r="B186" s="114" t="s">
        <v>389</v>
      </c>
      <c r="C186" s="114">
        <v>45443</v>
      </c>
      <c r="D186" s="114" t="s">
        <v>451</v>
      </c>
      <c r="E186" s="90">
        <v>631600</v>
      </c>
      <c r="F186" s="146" t="s">
        <v>452</v>
      </c>
      <c r="G186" s="84" t="s">
        <v>454</v>
      </c>
      <c r="H186" s="99" t="s">
        <v>149</v>
      </c>
      <c r="I186" s="85">
        <v>647820</v>
      </c>
      <c r="AH186" s="73"/>
      <c r="AI186" s="73"/>
      <c r="AJ186" s="73"/>
    </row>
    <row r="187" spans="2:36" ht="24" hidden="1" customHeight="1">
      <c r="B187" s="114" t="s">
        <v>389</v>
      </c>
      <c r="C187" s="114">
        <v>45443</v>
      </c>
      <c r="D187" s="114" t="s">
        <v>451</v>
      </c>
      <c r="E187" s="90">
        <v>631600</v>
      </c>
      <c r="F187" s="146" t="s">
        <v>452</v>
      </c>
      <c r="G187" s="84" t="s">
        <v>455</v>
      </c>
      <c r="H187" s="99" t="s">
        <v>149</v>
      </c>
      <c r="I187" s="85">
        <v>990000</v>
      </c>
      <c r="AH187" s="73"/>
      <c r="AI187" s="73"/>
      <c r="AJ187" s="73"/>
    </row>
    <row r="188" spans="2:36" ht="24" hidden="1" customHeight="1">
      <c r="B188" s="114" t="s">
        <v>389</v>
      </c>
      <c r="C188" s="114">
        <v>45443</v>
      </c>
      <c r="D188" s="114" t="s">
        <v>451</v>
      </c>
      <c r="E188" s="90">
        <v>646200</v>
      </c>
      <c r="F188" s="146" t="s">
        <v>329</v>
      </c>
      <c r="G188" s="84" t="s">
        <v>456</v>
      </c>
      <c r="H188" s="99" t="s">
        <v>149</v>
      </c>
      <c r="I188" s="85">
        <v>180000</v>
      </c>
      <c r="AH188" s="73"/>
      <c r="AI188" s="73"/>
      <c r="AJ188" s="73"/>
    </row>
    <row r="189" spans="2:36" ht="24" hidden="1" customHeight="1">
      <c r="B189" s="114" t="s">
        <v>457</v>
      </c>
      <c r="C189" s="114">
        <v>45444</v>
      </c>
      <c r="D189" s="114" t="s">
        <v>266</v>
      </c>
      <c r="E189" s="90">
        <v>605800</v>
      </c>
      <c r="F189" s="146" t="s">
        <v>285</v>
      </c>
      <c r="G189" s="84" t="s">
        <v>458</v>
      </c>
      <c r="H189" s="99" t="s">
        <v>147</v>
      </c>
      <c r="I189" s="85">
        <v>29000</v>
      </c>
      <c r="AH189" s="73"/>
      <c r="AI189" s="73"/>
      <c r="AJ189" s="73"/>
    </row>
    <row r="190" spans="2:36" ht="24" hidden="1" customHeight="1">
      <c r="B190" s="114" t="s">
        <v>457</v>
      </c>
      <c r="C190" s="114">
        <v>45446</v>
      </c>
      <c r="D190" s="114" t="s">
        <v>269</v>
      </c>
      <c r="E190" s="90">
        <v>605300</v>
      </c>
      <c r="F190" s="146" t="s">
        <v>270</v>
      </c>
      <c r="G190" s="84" t="s">
        <v>374</v>
      </c>
      <c r="H190" s="99" t="s">
        <v>143</v>
      </c>
      <c r="I190" s="85">
        <v>25000</v>
      </c>
      <c r="AH190" s="73"/>
      <c r="AI190" s="73"/>
      <c r="AJ190" s="73"/>
    </row>
    <row r="191" spans="2:36" ht="24" hidden="1" customHeight="1">
      <c r="B191" s="114" t="s">
        <v>457</v>
      </c>
      <c r="C191" s="114">
        <v>45446</v>
      </c>
      <c r="D191" s="114" t="s">
        <v>287</v>
      </c>
      <c r="E191" s="90">
        <v>632700</v>
      </c>
      <c r="F191" s="146" t="s">
        <v>288</v>
      </c>
      <c r="G191" s="84" t="s">
        <v>459</v>
      </c>
      <c r="H191" s="99" t="s">
        <v>176</v>
      </c>
      <c r="I191" s="85">
        <v>60000</v>
      </c>
      <c r="AH191" s="73"/>
      <c r="AI191" s="73"/>
      <c r="AJ191" s="73"/>
    </row>
    <row r="192" spans="2:36" ht="24" hidden="1" customHeight="1">
      <c r="B192" s="114" t="s">
        <v>457</v>
      </c>
      <c r="C192" s="114">
        <v>45447</v>
      </c>
      <c r="D192" s="114" t="s">
        <v>287</v>
      </c>
      <c r="E192" s="90">
        <v>632700</v>
      </c>
      <c r="F192" s="146" t="s">
        <v>288</v>
      </c>
      <c r="G192" s="84" t="s">
        <v>460</v>
      </c>
      <c r="H192" s="99" t="s">
        <v>161</v>
      </c>
      <c r="I192" s="85">
        <v>1350000</v>
      </c>
      <c r="AH192" s="73"/>
      <c r="AI192" s="73"/>
      <c r="AJ192" s="73"/>
    </row>
    <row r="193" spans="2:36" ht="24" hidden="1" customHeight="1">
      <c r="B193" s="114" t="s">
        <v>457</v>
      </c>
      <c r="C193" s="114">
        <v>45448</v>
      </c>
      <c r="D193" s="114" t="s">
        <v>266</v>
      </c>
      <c r="E193" s="90">
        <v>605300</v>
      </c>
      <c r="F193" s="146" t="s">
        <v>270</v>
      </c>
      <c r="G193" s="84" t="s">
        <v>461</v>
      </c>
      <c r="H193" s="99" t="s">
        <v>142</v>
      </c>
      <c r="I193" s="85">
        <v>22200</v>
      </c>
      <c r="AH193" s="73"/>
      <c r="AI193" s="73"/>
      <c r="AJ193" s="73"/>
    </row>
    <row r="194" spans="2:36" ht="24" hidden="1" customHeight="1">
      <c r="B194" s="114" t="s">
        <v>457</v>
      </c>
      <c r="C194" s="114">
        <v>45448</v>
      </c>
      <c r="D194" s="114" t="s">
        <v>269</v>
      </c>
      <c r="E194" s="90">
        <v>605300</v>
      </c>
      <c r="F194" s="146" t="s">
        <v>270</v>
      </c>
      <c r="G194" s="84" t="s">
        <v>303</v>
      </c>
      <c r="H194" s="99" t="s">
        <v>143</v>
      </c>
      <c r="I194" s="85">
        <v>47500</v>
      </c>
      <c r="AH194" s="73"/>
      <c r="AI194" s="73"/>
      <c r="AJ194" s="73"/>
    </row>
    <row r="195" spans="2:36" ht="24" hidden="1" customHeight="1">
      <c r="B195" s="114" t="s">
        <v>457</v>
      </c>
      <c r="C195" s="114">
        <v>45448</v>
      </c>
      <c r="D195" s="114" t="s">
        <v>269</v>
      </c>
      <c r="E195" s="90">
        <v>618103</v>
      </c>
      <c r="F195" s="146" t="s">
        <v>282</v>
      </c>
      <c r="G195" s="84" t="s">
        <v>434</v>
      </c>
      <c r="H195" s="99" t="s">
        <v>153</v>
      </c>
      <c r="I195" s="85">
        <v>2000</v>
      </c>
      <c r="AH195" s="73"/>
      <c r="AI195" s="73"/>
      <c r="AJ195" s="73"/>
    </row>
    <row r="196" spans="2:36" ht="24" hidden="1" customHeight="1">
      <c r="B196" s="114" t="s">
        <v>457</v>
      </c>
      <c r="C196" s="114">
        <v>45449</v>
      </c>
      <c r="D196" s="114" t="s">
        <v>269</v>
      </c>
      <c r="E196" s="90">
        <v>618103</v>
      </c>
      <c r="F196" s="146" t="s">
        <v>282</v>
      </c>
      <c r="G196" s="84" t="s">
        <v>334</v>
      </c>
      <c r="H196" s="99" t="s">
        <v>153</v>
      </c>
      <c r="I196" s="85">
        <v>2000</v>
      </c>
      <c r="AH196" s="73"/>
      <c r="AI196" s="73"/>
      <c r="AJ196" s="73"/>
    </row>
    <row r="197" spans="2:36" ht="24" hidden="1" customHeight="1">
      <c r="B197" s="114" t="s">
        <v>457</v>
      </c>
      <c r="C197" s="114">
        <v>45453</v>
      </c>
      <c r="D197" s="114" t="s">
        <v>266</v>
      </c>
      <c r="E197" s="90">
        <v>605300</v>
      </c>
      <c r="F197" s="146" t="s">
        <v>270</v>
      </c>
      <c r="G197" s="84" t="s">
        <v>462</v>
      </c>
      <c r="H197" s="99" t="s">
        <v>140</v>
      </c>
      <c r="I197" s="85">
        <v>16300</v>
      </c>
      <c r="AH197" s="73"/>
      <c r="AI197" s="73"/>
      <c r="AJ197" s="73"/>
    </row>
    <row r="198" spans="2:36" ht="24" hidden="1" customHeight="1">
      <c r="B198" s="114" t="s">
        <v>457</v>
      </c>
      <c r="C198" s="114">
        <v>45453</v>
      </c>
      <c r="D198" s="114" t="s">
        <v>287</v>
      </c>
      <c r="E198" s="90">
        <v>632700</v>
      </c>
      <c r="F198" s="146" t="s">
        <v>288</v>
      </c>
      <c r="G198" s="84" t="s">
        <v>463</v>
      </c>
      <c r="H198" s="99" t="s">
        <v>166</v>
      </c>
      <c r="I198" s="85">
        <v>650000</v>
      </c>
      <c r="AH198" s="73"/>
      <c r="AI198" s="73"/>
      <c r="AJ198" s="73"/>
    </row>
    <row r="199" spans="2:36" ht="24" hidden="1" customHeight="1">
      <c r="B199" s="114" t="s">
        <v>457</v>
      </c>
      <c r="C199" s="114">
        <v>45453</v>
      </c>
      <c r="D199" s="114" t="s">
        <v>287</v>
      </c>
      <c r="E199" s="90">
        <v>632700</v>
      </c>
      <c r="F199" s="146" t="s">
        <v>288</v>
      </c>
      <c r="G199" s="84" t="s">
        <v>464</v>
      </c>
      <c r="H199" s="99" t="s">
        <v>158</v>
      </c>
      <c r="I199" s="85">
        <v>120000</v>
      </c>
      <c r="AH199" s="73"/>
      <c r="AI199" s="73"/>
      <c r="AJ199" s="73"/>
    </row>
    <row r="200" spans="2:36" ht="24" hidden="1" customHeight="1">
      <c r="B200" s="114" t="s">
        <v>457</v>
      </c>
      <c r="C200" s="114">
        <v>45453</v>
      </c>
      <c r="D200" s="114" t="s">
        <v>287</v>
      </c>
      <c r="E200" s="90">
        <v>632700</v>
      </c>
      <c r="F200" s="146" t="s">
        <v>288</v>
      </c>
      <c r="G200" s="84" t="s">
        <v>465</v>
      </c>
      <c r="H200" s="99" t="s">
        <v>157</v>
      </c>
      <c r="I200" s="85">
        <v>120000</v>
      </c>
      <c r="AH200" s="73"/>
      <c r="AI200" s="73"/>
      <c r="AJ200" s="73"/>
    </row>
    <row r="201" spans="2:36" ht="24" hidden="1" customHeight="1">
      <c r="B201" s="114" t="s">
        <v>457</v>
      </c>
      <c r="C201" s="114">
        <v>45454</v>
      </c>
      <c r="D201" s="114" t="s">
        <v>291</v>
      </c>
      <c r="E201" s="90">
        <v>244200</v>
      </c>
      <c r="F201" s="146" t="s">
        <v>294</v>
      </c>
      <c r="G201" s="84" t="s">
        <v>466</v>
      </c>
      <c r="H201" s="99" t="s">
        <v>42</v>
      </c>
      <c r="I201" s="85">
        <v>550000</v>
      </c>
      <c r="AH201" s="73"/>
      <c r="AI201" s="73"/>
      <c r="AJ201" s="73"/>
    </row>
    <row r="202" spans="2:36" ht="24" hidden="1" customHeight="1">
      <c r="B202" s="114" t="s">
        <v>457</v>
      </c>
      <c r="C202" s="114">
        <v>45454</v>
      </c>
      <c r="D202" s="114" t="s">
        <v>287</v>
      </c>
      <c r="E202" s="90">
        <v>632700</v>
      </c>
      <c r="F202" s="146" t="s">
        <v>288</v>
      </c>
      <c r="G202" s="84" t="s">
        <v>467</v>
      </c>
      <c r="H202" s="99" t="s">
        <v>159</v>
      </c>
      <c r="I202" s="85">
        <v>2625000</v>
      </c>
      <c r="AH202" s="73"/>
      <c r="AI202" s="73"/>
      <c r="AJ202" s="73"/>
    </row>
    <row r="203" spans="2:36" ht="24" hidden="1" customHeight="1">
      <c r="B203" s="114" t="s">
        <v>457</v>
      </c>
      <c r="C203" s="114">
        <v>45454</v>
      </c>
      <c r="D203" s="114" t="s">
        <v>287</v>
      </c>
      <c r="E203" s="90">
        <v>632700</v>
      </c>
      <c r="F203" s="146" t="s">
        <v>288</v>
      </c>
      <c r="G203" s="84" t="s">
        <v>468</v>
      </c>
      <c r="H203" s="99" t="s">
        <v>160</v>
      </c>
      <c r="I203" s="85">
        <v>1350000</v>
      </c>
      <c r="AH203" s="73"/>
      <c r="AI203" s="73"/>
      <c r="AJ203" s="73"/>
    </row>
    <row r="204" spans="2:36" ht="24" hidden="1" customHeight="1">
      <c r="B204" s="114" t="s">
        <v>457</v>
      </c>
      <c r="C204" s="114">
        <v>45454</v>
      </c>
      <c r="D204" s="114" t="s">
        <v>287</v>
      </c>
      <c r="E204" s="90">
        <v>632700</v>
      </c>
      <c r="F204" s="146" t="s">
        <v>288</v>
      </c>
      <c r="G204" s="84" t="s">
        <v>469</v>
      </c>
      <c r="H204" s="99" t="s">
        <v>176</v>
      </c>
      <c r="I204" s="85">
        <v>120000</v>
      </c>
      <c r="AH204" s="73"/>
      <c r="AI204" s="73"/>
      <c r="AJ204" s="73"/>
    </row>
    <row r="205" spans="2:36" ht="24" hidden="1" customHeight="1">
      <c r="B205" s="114" t="s">
        <v>457</v>
      </c>
      <c r="C205" s="114">
        <v>45454</v>
      </c>
      <c r="D205" s="114" t="s">
        <v>287</v>
      </c>
      <c r="E205" s="90">
        <v>632700</v>
      </c>
      <c r="F205" s="146" t="s">
        <v>288</v>
      </c>
      <c r="G205" s="84" t="s">
        <v>470</v>
      </c>
      <c r="H205" s="99" t="s">
        <v>174</v>
      </c>
      <c r="I205" s="85">
        <v>400000</v>
      </c>
      <c r="AH205" s="73"/>
      <c r="AI205" s="73"/>
      <c r="AJ205" s="73"/>
    </row>
    <row r="206" spans="2:36" ht="24" hidden="1" customHeight="1">
      <c r="B206" s="114" t="s">
        <v>457</v>
      </c>
      <c r="C206" s="114">
        <v>45454</v>
      </c>
      <c r="D206" s="114" t="s">
        <v>287</v>
      </c>
      <c r="E206" s="90">
        <v>632700</v>
      </c>
      <c r="F206" s="146" t="s">
        <v>288</v>
      </c>
      <c r="G206" s="84" t="s">
        <v>471</v>
      </c>
      <c r="H206" s="99" t="s">
        <v>169</v>
      </c>
      <c r="I206" s="85">
        <v>200000</v>
      </c>
      <c r="AH206" s="73"/>
      <c r="AI206" s="73"/>
      <c r="AJ206" s="73"/>
    </row>
    <row r="207" spans="2:36" ht="24" hidden="1" customHeight="1">
      <c r="B207" s="114" t="s">
        <v>457</v>
      </c>
      <c r="C207" s="114">
        <v>45454</v>
      </c>
      <c r="D207" s="114" t="s">
        <v>287</v>
      </c>
      <c r="E207" s="90">
        <v>632700</v>
      </c>
      <c r="F207" s="146" t="s">
        <v>288</v>
      </c>
      <c r="G207" s="84" t="s">
        <v>472</v>
      </c>
      <c r="H207" s="99" t="s">
        <v>169</v>
      </c>
      <c r="I207" s="85">
        <v>400000</v>
      </c>
      <c r="AH207" s="73"/>
      <c r="AI207" s="73"/>
      <c r="AJ207" s="73"/>
    </row>
    <row r="208" spans="2:36" ht="24" hidden="1" customHeight="1">
      <c r="B208" s="114" t="s">
        <v>457</v>
      </c>
      <c r="C208" s="114">
        <v>45455</v>
      </c>
      <c r="D208" s="114" t="s">
        <v>269</v>
      </c>
      <c r="E208" s="90">
        <v>605300</v>
      </c>
      <c r="F208" s="146" t="s">
        <v>270</v>
      </c>
      <c r="G208" s="84" t="s">
        <v>303</v>
      </c>
      <c r="H208" s="99" t="s">
        <v>143</v>
      </c>
      <c r="I208" s="85">
        <v>40000</v>
      </c>
      <c r="AH208" s="73"/>
      <c r="AI208" s="73"/>
      <c r="AJ208" s="73"/>
    </row>
    <row r="209" spans="2:36" ht="24" hidden="1" customHeight="1">
      <c r="B209" s="114" t="s">
        <v>457</v>
      </c>
      <c r="C209" s="114">
        <v>45455</v>
      </c>
      <c r="D209" s="114" t="s">
        <v>266</v>
      </c>
      <c r="E209" s="90">
        <v>605100</v>
      </c>
      <c r="F209" s="146" t="s">
        <v>473</v>
      </c>
      <c r="G209" s="84" t="s">
        <v>474</v>
      </c>
      <c r="H209" s="99" t="s">
        <v>180</v>
      </c>
      <c r="I209" s="85">
        <v>3573</v>
      </c>
      <c r="AH209" s="73"/>
      <c r="AI209" s="73"/>
      <c r="AJ209" s="73"/>
    </row>
    <row r="210" spans="2:36" ht="24" hidden="1" customHeight="1">
      <c r="B210" s="114" t="s">
        <v>457</v>
      </c>
      <c r="C210" s="114">
        <v>45455</v>
      </c>
      <c r="D210" s="114" t="s">
        <v>266</v>
      </c>
      <c r="E210" s="90">
        <v>605200</v>
      </c>
      <c r="F210" s="146" t="s">
        <v>475</v>
      </c>
      <c r="G210" s="84" t="s">
        <v>476</v>
      </c>
      <c r="H210" s="99" t="s">
        <v>179</v>
      </c>
      <c r="I210" s="85">
        <v>45125</v>
      </c>
      <c r="AH210" s="73"/>
      <c r="AI210" s="73"/>
      <c r="AJ210" s="73"/>
    </row>
    <row r="211" spans="2:36" ht="24" hidden="1" customHeight="1">
      <c r="B211" s="114" t="s">
        <v>457</v>
      </c>
      <c r="C211" s="114">
        <v>45455</v>
      </c>
      <c r="D211" s="114" t="s">
        <v>269</v>
      </c>
      <c r="E211" s="90">
        <v>618103</v>
      </c>
      <c r="F211" s="146" t="s">
        <v>282</v>
      </c>
      <c r="G211" s="84" t="s">
        <v>477</v>
      </c>
      <c r="H211" s="99" t="s">
        <v>153</v>
      </c>
      <c r="I211" s="85">
        <v>2000</v>
      </c>
      <c r="AH211" s="73"/>
      <c r="AI211" s="73"/>
      <c r="AJ211" s="73"/>
    </row>
    <row r="212" spans="2:36" ht="24" hidden="1" customHeight="1">
      <c r="B212" s="114" t="s">
        <v>457</v>
      </c>
      <c r="C212" s="114">
        <v>45455</v>
      </c>
      <c r="D212" s="114" t="s">
        <v>269</v>
      </c>
      <c r="E212" s="90">
        <v>628800</v>
      </c>
      <c r="F212" s="146" t="s">
        <v>306</v>
      </c>
      <c r="G212" s="84" t="s">
        <v>478</v>
      </c>
      <c r="H212" s="99" t="s">
        <v>73</v>
      </c>
      <c r="I212" s="85">
        <v>14900</v>
      </c>
      <c r="AH212" s="73"/>
      <c r="AI212" s="73"/>
      <c r="AJ212" s="73"/>
    </row>
    <row r="213" spans="2:36" ht="24" hidden="1" customHeight="1">
      <c r="B213" s="114" t="s">
        <v>457</v>
      </c>
      <c r="C213" s="114">
        <v>45455</v>
      </c>
      <c r="D213" s="114" t="s">
        <v>269</v>
      </c>
      <c r="E213" s="90">
        <v>628800</v>
      </c>
      <c r="F213" s="146" t="s">
        <v>306</v>
      </c>
      <c r="G213" s="84" t="s">
        <v>479</v>
      </c>
      <c r="H213" s="99" t="s">
        <v>73</v>
      </c>
      <c r="I213" s="85">
        <v>14900</v>
      </c>
      <c r="AH213" s="73"/>
      <c r="AI213" s="73"/>
      <c r="AJ213" s="73"/>
    </row>
    <row r="214" spans="2:36" ht="24" hidden="1" customHeight="1">
      <c r="B214" s="114" t="s">
        <v>457</v>
      </c>
      <c r="C214" s="114">
        <v>45455</v>
      </c>
      <c r="D214" s="114" t="s">
        <v>269</v>
      </c>
      <c r="E214" s="90">
        <v>628800</v>
      </c>
      <c r="F214" s="146" t="s">
        <v>306</v>
      </c>
      <c r="G214" s="84" t="s">
        <v>480</v>
      </c>
      <c r="H214" s="99" t="s">
        <v>73</v>
      </c>
      <c r="I214" s="85">
        <v>14900</v>
      </c>
      <c r="AH214" s="73"/>
      <c r="AI214" s="73"/>
      <c r="AJ214" s="73"/>
    </row>
    <row r="215" spans="2:36" ht="24" hidden="1" customHeight="1">
      <c r="B215" s="114" t="s">
        <v>457</v>
      </c>
      <c r="C215" s="114">
        <v>45455</v>
      </c>
      <c r="D215" s="114" t="s">
        <v>269</v>
      </c>
      <c r="E215" s="90">
        <v>628800</v>
      </c>
      <c r="F215" s="146" t="s">
        <v>306</v>
      </c>
      <c r="G215" s="84" t="s">
        <v>481</v>
      </c>
      <c r="H215" s="99" t="s">
        <v>73</v>
      </c>
      <c r="I215" s="85">
        <v>14900</v>
      </c>
      <c r="AH215" s="73"/>
      <c r="AI215" s="73"/>
      <c r="AJ215" s="73"/>
    </row>
    <row r="216" spans="2:36" ht="24" hidden="1" customHeight="1">
      <c r="B216" s="114" t="s">
        <v>457</v>
      </c>
      <c r="C216" s="114">
        <v>45455</v>
      </c>
      <c r="D216" s="114" t="s">
        <v>269</v>
      </c>
      <c r="E216" s="90">
        <v>628800</v>
      </c>
      <c r="F216" s="146" t="s">
        <v>306</v>
      </c>
      <c r="G216" s="84" t="s">
        <v>482</v>
      </c>
      <c r="H216" s="99" t="s">
        <v>73</v>
      </c>
      <c r="I216" s="85">
        <v>15500</v>
      </c>
      <c r="AH216" s="73"/>
      <c r="AI216" s="73"/>
      <c r="AJ216" s="73"/>
    </row>
    <row r="217" spans="2:36" ht="24" hidden="1" customHeight="1">
      <c r="B217" s="114" t="s">
        <v>457</v>
      </c>
      <c r="C217" s="114">
        <v>45455</v>
      </c>
      <c r="D217" s="114" t="s">
        <v>269</v>
      </c>
      <c r="E217" s="90">
        <v>628800</v>
      </c>
      <c r="F217" s="146" t="s">
        <v>306</v>
      </c>
      <c r="G217" s="84" t="s">
        <v>483</v>
      </c>
      <c r="H217" s="99" t="s">
        <v>73</v>
      </c>
      <c r="I217" s="85">
        <v>14900</v>
      </c>
      <c r="AH217" s="73"/>
      <c r="AI217" s="73"/>
      <c r="AJ217" s="73"/>
    </row>
    <row r="218" spans="2:36" ht="24" hidden="1" customHeight="1">
      <c r="B218" s="114" t="s">
        <v>457</v>
      </c>
      <c r="C218" s="114">
        <v>45455</v>
      </c>
      <c r="D218" s="114" t="s">
        <v>269</v>
      </c>
      <c r="E218" s="90">
        <v>628800</v>
      </c>
      <c r="F218" s="146" t="s">
        <v>306</v>
      </c>
      <c r="G218" s="84" t="s">
        <v>484</v>
      </c>
      <c r="H218" s="99" t="s">
        <v>73</v>
      </c>
      <c r="I218" s="85">
        <v>14900</v>
      </c>
      <c r="AH218" s="73"/>
      <c r="AI218" s="73"/>
      <c r="AJ218" s="73"/>
    </row>
    <row r="219" spans="2:36" ht="24" hidden="1" customHeight="1">
      <c r="B219" s="114" t="s">
        <v>457</v>
      </c>
      <c r="C219" s="114">
        <v>45455</v>
      </c>
      <c r="D219" s="114" t="s">
        <v>287</v>
      </c>
      <c r="E219" s="90">
        <v>632700</v>
      </c>
      <c r="F219" s="146" t="s">
        <v>288</v>
      </c>
      <c r="G219" s="84" t="s">
        <v>485</v>
      </c>
      <c r="H219" s="99" t="s">
        <v>170</v>
      </c>
      <c r="I219" s="85">
        <v>400000</v>
      </c>
      <c r="AH219" s="73"/>
      <c r="AI219" s="73"/>
      <c r="AJ219" s="73"/>
    </row>
    <row r="220" spans="2:36" ht="24" hidden="1" customHeight="1">
      <c r="B220" s="114" t="s">
        <v>457</v>
      </c>
      <c r="C220" s="114">
        <v>45455</v>
      </c>
      <c r="D220" s="114" t="s">
        <v>287</v>
      </c>
      <c r="E220" s="90">
        <v>632700</v>
      </c>
      <c r="F220" s="146" t="s">
        <v>288</v>
      </c>
      <c r="G220" s="84" t="s">
        <v>486</v>
      </c>
      <c r="H220" s="99" t="s">
        <v>170</v>
      </c>
      <c r="I220" s="85">
        <v>156520</v>
      </c>
      <c r="AH220" s="73"/>
      <c r="AI220" s="73"/>
      <c r="AJ220" s="73"/>
    </row>
    <row r="221" spans="2:36" ht="24" hidden="1" customHeight="1">
      <c r="B221" s="114" t="s">
        <v>457</v>
      </c>
      <c r="C221" s="114">
        <v>45457</v>
      </c>
      <c r="D221" s="114" t="s">
        <v>269</v>
      </c>
      <c r="E221" s="90">
        <v>605300</v>
      </c>
      <c r="F221" s="146" t="s">
        <v>270</v>
      </c>
      <c r="G221" s="84" t="s">
        <v>303</v>
      </c>
      <c r="H221" s="99" t="s">
        <v>143</v>
      </c>
      <c r="I221" s="85">
        <v>40000</v>
      </c>
      <c r="AH221" s="73"/>
      <c r="AI221" s="73"/>
      <c r="AJ221" s="73"/>
    </row>
    <row r="222" spans="2:36" ht="24" customHeight="1">
      <c r="B222" s="114" t="s">
        <v>457</v>
      </c>
      <c r="C222" s="114">
        <v>45457</v>
      </c>
      <c r="D222" s="114" t="s">
        <v>273</v>
      </c>
      <c r="E222" s="90">
        <v>605700</v>
      </c>
      <c r="F222" s="146" t="s">
        <v>274</v>
      </c>
      <c r="G222" s="84" t="s">
        <v>487</v>
      </c>
      <c r="H222" s="99" t="s">
        <v>148</v>
      </c>
      <c r="I222" s="85">
        <v>15000</v>
      </c>
      <c r="AH222" s="73"/>
      <c r="AI222" s="73"/>
      <c r="AJ222" s="73"/>
    </row>
    <row r="223" spans="2:36" ht="24" hidden="1" customHeight="1">
      <c r="B223" s="114" t="s">
        <v>457</v>
      </c>
      <c r="C223" s="114">
        <v>45457</v>
      </c>
      <c r="D223" s="114" t="s">
        <v>266</v>
      </c>
      <c r="E223" s="90">
        <v>628800</v>
      </c>
      <c r="F223" s="146" t="s">
        <v>306</v>
      </c>
      <c r="G223" s="84" t="s">
        <v>488</v>
      </c>
      <c r="H223" s="99" t="s">
        <v>73</v>
      </c>
      <c r="I223" s="85">
        <v>12114</v>
      </c>
      <c r="AH223" s="73"/>
      <c r="AI223" s="73"/>
      <c r="AJ223" s="73"/>
    </row>
    <row r="224" spans="2:36" ht="24" hidden="1" customHeight="1">
      <c r="B224" s="114" t="s">
        <v>457</v>
      </c>
      <c r="C224" s="114">
        <v>45457</v>
      </c>
      <c r="D224" s="114" t="s">
        <v>266</v>
      </c>
      <c r="E224" s="90">
        <v>648000</v>
      </c>
      <c r="F224" s="146" t="s">
        <v>349</v>
      </c>
      <c r="G224" s="84" t="s">
        <v>488</v>
      </c>
      <c r="H224" s="99" t="s">
        <v>73</v>
      </c>
      <c r="I224" s="85">
        <v>606</v>
      </c>
      <c r="AH224" s="73"/>
      <c r="AI224" s="73"/>
      <c r="AJ224" s="73"/>
    </row>
    <row r="225" spans="2:36" ht="24" customHeight="1">
      <c r="B225" s="114" t="s">
        <v>457</v>
      </c>
      <c r="C225" s="114">
        <v>45460</v>
      </c>
      <c r="D225" s="114" t="s">
        <v>273</v>
      </c>
      <c r="E225" s="90">
        <v>605700</v>
      </c>
      <c r="F225" s="146" t="s">
        <v>274</v>
      </c>
      <c r="G225" s="84" t="s">
        <v>489</v>
      </c>
      <c r="H225" s="99" t="s">
        <v>148</v>
      </c>
      <c r="I225" s="85">
        <v>30000</v>
      </c>
      <c r="AH225" s="73"/>
      <c r="AI225" s="73"/>
      <c r="AJ225" s="73"/>
    </row>
    <row r="226" spans="2:36" ht="24" hidden="1" customHeight="1">
      <c r="B226" s="114" t="s">
        <v>457</v>
      </c>
      <c r="C226" s="114">
        <v>45460</v>
      </c>
      <c r="D226" s="114" t="s">
        <v>287</v>
      </c>
      <c r="E226" s="90">
        <v>637200</v>
      </c>
      <c r="F226" s="146" t="s">
        <v>299</v>
      </c>
      <c r="G226" s="84" t="s">
        <v>490</v>
      </c>
      <c r="H226" s="99" t="s">
        <v>173</v>
      </c>
      <c r="I226" s="85">
        <v>100000</v>
      </c>
      <c r="AH226" s="73"/>
      <c r="AI226" s="73"/>
      <c r="AJ226" s="73"/>
    </row>
    <row r="227" spans="2:36" ht="24" hidden="1" customHeight="1">
      <c r="B227" s="114" t="s">
        <v>457</v>
      </c>
      <c r="C227" s="114">
        <v>45460</v>
      </c>
      <c r="D227" s="114" t="s">
        <v>287</v>
      </c>
      <c r="E227" s="90">
        <v>637200</v>
      </c>
      <c r="F227" s="146" t="s">
        <v>299</v>
      </c>
      <c r="G227" s="84" t="s">
        <v>491</v>
      </c>
      <c r="H227" s="99" t="s">
        <v>164</v>
      </c>
      <c r="I227" s="85">
        <v>400000</v>
      </c>
      <c r="AH227" s="73"/>
      <c r="AI227" s="73"/>
      <c r="AJ227" s="73"/>
    </row>
    <row r="228" spans="2:36" ht="24" hidden="1" customHeight="1">
      <c r="B228" s="114" t="s">
        <v>457</v>
      </c>
      <c r="C228" s="114">
        <v>45460</v>
      </c>
      <c r="D228" s="114" t="s">
        <v>304</v>
      </c>
      <c r="E228" s="90">
        <v>638400</v>
      </c>
      <c r="F228" s="146" t="s">
        <v>267</v>
      </c>
      <c r="G228" s="84" t="s">
        <v>492</v>
      </c>
      <c r="H228" s="99" t="s">
        <v>116</v>
      </c>
      <c r="I228" s="85">
        <v>125000</v>
      </c>
      <c r="AH228" s="73"/>
      <c r="AI228" s="73"/>
      <c r="AJ228" s="73"/>
    </row>
    <row r="229" spans="2:36" ht="24" customHeight="1">
      <c r="B229" s="114" t="s">
        <v>457</v>
      </c>
      <c r="C229" s="114">
        <v>45460</v>
      </c>
      <c r="D229" s="114" t="s">
        <v>273</v>
      </c>
      <c r="E229" s="90">
        <v>605700</v>
      </c>
      <c r="F229" s="146" t="s">
        <v>274</v>
      </c>
      <c r="G229" s="84" t="s">
        <v>493</v>
      </c>
      <c r="H229" s="99" t="s">
        <v>148</v>
      </c>
      <c r="I229" s="85">
        <v>30000</v>
      </c>
      <c r="AH229" s="73"/>
      <c r="AI229" s="73"/>
      <c r="AJ229" s="73"/>
    </row>
    <row r="230" spans="2:36" ht="24" hidden="1" customHeight="1">
      <c r="B230" s="114" t="s">
        <v>457</v>
      </c>
      <c r="C230" s="114">
        <v>45462</v>
      </c>
      <c r="D230" s="114" t="s">
        <v>291</v>
      </c>
      <c r="E230" s="90">
        <v>245102</v>
      </c>
      <c r="F230" s="146" t="s">
        <v>494</v>
      </c>
      <c r="G230" s="84" t="s">
        <v>495</v>
      </c>
      <c r="H230" s="99" t="s">
        <v>154</v>
      </c>
      <c r="I230" s="85">
        <v>790000</v>
      </c>
      <c r="AH230" s="73"/>
      <c r="AI230" s="73"/>
      <c r="AJ230" s="73"/>
    </row>
    <row r="231" spans="2:36" ht="24" hidden="1" customHeight="1">
      <c r="B231" s="114" t="s">
        <v>457</v>
      </c>
      <c r="C231" s="114">
        <v>45462</v>
      </c>
      <c r="D231" s="114" t="s">
        <v>291</v>
      </c>
      <c r="E231" s="90">
        <v>245102</v>
      </c>
      <c r="F231" s="146" t="s">
        <v>494</v>
      </c>
      <c r="G231" s="84" t="s">
        <v>495</v>
      </c>
      <c r="H231" s="99" t="s">
        <v>154</v>
      </c>
      <c r="I231" s="85">
        <v>790000</v>
      </c>
      <c r="AH231" s="73"/>
      <c r="AI231" s="73"/>
      <c r="AJ231" s="73"/>
    </row>
    <row r="232" spans="2:36" ht="24" hidden="1" customHeight="1">
      <c r="B232" s="114" t="s">
        <v>457</v>
      </c>
      <c r="C232" s="114">
        <v>45462</v>
      </c>
      <c r="D232" s="114" t="s">
        <v>291</v>
      </c>
      <c r="E232" s="90">
        <v>245102</v>
      </c>
      <c r="F232" s="146" t="s">
        <v>494</v>
      </c>
      <c r="G232" s="84" t="s">
        <v>496</v>
      </c>
      <c r="H232" s="99" t="s">
        <v>154</v>
      </c>
      <c r="I232" s="85">
        <v>790000</v>
      </c>
      <c r="AH232" s="73"/>
      <c r="AI232" s="73"/>
      <c r="AJ232" s="73"/>
    </row>
    <row r="233" spans="2:36" ht="24" hidden="1" customHeight="1">
      <c r="B233" s="114" t="s">
        <v>457</v>
      </c>
      <c r="C233" s="114">
        <v>45462</v>
      </c>
      <c r="D233" s="114" t="s">
        <v>291</v>
      </c>
      <c r="E233" s="90">
        <v>245102</v>
      </c>
      <c r="F233" s="146" t="s">
        <v>494</v>
      </c>
      <c r="G233" s="84" t="s">
        <v>496</v>
      </c>
      <c r="H233" s="99" t="s">
        <v>154</v>
      </c>
      <c r="I233" s="85">
        <v>790000</v>
      </c>
      <c r="AH233" s="73"/>
      <c r="AI233" s="73"/>
      <c r="AJ233" s="73"/>
    </row>
    <row r="234" spans="2:36" ht="24" hidden="1" customHeight="1">
      <c r="B234" s="114" t="s">
        <v>457</v>
      </c>
      <c r="C234" s="114">
        <v>45462</v>
      </c>
      <c r="D234" s="114" t="s">
        <v>291</v>
      </c>
      <c r="E234" s="90">
        <v>245102</v>
      </c>
      <c r="F234" s="146" t="s">
        <v>494</v>
      </c>
      <c r="G234" s="84" t="s">
        <v>496</v>
      </c>
      <c r="H234" s="99" t="s">
        <v>154</v>
      </c>
      <c r="I234" s="85">
        <v>790000</v>
      </c>
      <c r="AH234" s="73"/>
      <c r="AI234" s="73"/>
      <c r="AJ234" s="73"/>
    </row>
    <row r="235" spans="2:36" ht="24" hidden="1" customHeight="1">
      <c r="B235" s="114" t="s">
        <v>457</v>
      </c>
      <c r="C235" s="114">
        <v>45462</v>
      </c>
      <c r="D235" s="114" t="s">
        <v>291</v>
      </c>
      <c r="E235" s="90">
        <v>245102</v>
      </c>
      <c r="F235" s="146" t="s">
        <v>494</v>
      </c>
      <c r="G235" s="84" t="s">
        <v>496</v>
      </c>
      <c r="H235" s="99" t="s">
        <v>154</v>
      </c>
      <c r="I235" s="85">
        <v>790000</v>
      </c>
      <c r="AH235" s="73"/>
      <c r="AI235" s="73"/>
      <c r="AJ235" s="73"/>
    </row>
    <row r="236" spans="2:36" ht="24" hidden="1" customHeight="1">
      <c r="B236" s="114" t="s">
        <v>457</v>
      </c>
      <c r="C236" s="114">
        <v>45462</v>
      </c>
      <c r="D236" s="114" t="s">
        <v>291</v>
      </c>
      <c r="E236" s="90">
        <v>245102</v>
      </c>
      <c r="F236" s="146" t="s">
        <v>494</v>
      </c>
      <c r="G236" s="84" t="s">
        <v>496</v>
      </c>
      <c r="H236" s="99" t="s">
        <v>154</v>
      </c>
      <c r="I236" s="85">
        <v>790000</v>
      </c>
      <c r="AH236" s="73"/>
      <c r="AI236" s="73"/>
      <c r="AJ236" s="73"/>
    </row>
    <row r="237" spans="2:36" ht="24" hidden="1" customHeight="1">
      <c r="B237" s="114" t="s">
        <v>457</v>
      </c>
      <c r="C237" s="114">
        <v>45464</v>
      </c>
      <c r="D237" s="114" t="s">
        <v>287</v>
      </c>
      <c r="E237" s="90">
        <v>664100</v>
      </c>
      <c r="F237" s="146" t="s">
        <v>420</v>
      </c>
      <c r="G237" s="84" t="s">
        <v>497</v>
      </c>
      <c r="H237" s="99" t="s">
        <v>136</v>
      </c>
      <c r="I237" s="85">
        <v>108511</v>
      </c>
      <c r="AH237" s="73"/>
      <c r="AI237" s="73"/>
      <c r="AJ237" s="73"/>
    </row>
    <row r="238" spans="2:36" ht="24" hidden="1" customHeight="1">
      <c r="B238" s="114" t="s">
        <v>457</v>
      </c>
      <c r="C238" s="114">
        <v>45464</v>
      </c>
      <c r="D238" s="114" t="s">
        <v>266</v>
      </c>
      <c r="E238" s="90">
        <v>638400</v>
      </c>
      <c r="F238" s="146" t="s">
        <v>267</v>
      </c>
      <c r="G238" s="84" t="s">
        <v>498</v>
      </c>
      <c r="H238" s="99" t="s">
        <v>151</v>
      </c>
      <c r="I238" s="85">
        <v>160000</v>
      </c>
      <c r="AH238" s="73"/>
      <c r="AI238" s="73"/>
      <c r="AJ238" s="73"/>
    </row>
    <row r="239" spans="2:36" ht="24" hidden="1" customHeight="1">
      <c r="B239" s="114" t="s">
        <v>457</v>
      </c>
      <c r="C239" s="114">
        <v>45464</v>
      </c>
      <c r="D239" s="114" t="s">
        <v>266</v>
      </c>
      <c r="E239" s="90">
        <v>638400</v>
      </c>
      <c r="F239" s="146" t="s">
        <v>267</v>
      </c>
      <c r="G239" s="84" t="s">
        <v>499</v>
      </c>
      <c r="H239" s="99" t="s">
        <v>115</v>
      </c>
      <c r="I239" s="85">
        <v>100000</v>
      </c>
      <c r="AH239" s="73"/>
      <c r="AI239" s="73"/>
      <c r="AJ239" s="73"/>
    </row>
    <row r="240" spans="2:36" ht="24" hidden="1" customHeight="1">
      <c r="B240" s="114" t="s">
        <v>457</v>
      </c>
      <c r="C240" s="114">
        <v>45464</v>
      </c>
      <c r="D240" s="114" t="s">
        <v>287</v>
      </c>
      <c r="E240" s="90">
        <v>663800</v>
      </c>
      <c r="F240" s="146" t="s">
        <v>422</v>
      </c>
      <c r="G240" s="84" t="s">
        <v>500</v>
      </c>
      <c r="H240" s="99" t="s">
        <v>167</v>
      </c>
      <c r="I240" s="85">
        <v>100000</v>
      </c>
      <c r="AH240" s="73"/>
      <c r="AI240" s="73"/>
      <c r="AJ240" s="73"/>
    </row>
    <row r="241" spans="2:36" ht="24" hidden="1" customHeight="1">
      <c r="B241" s="114" t="s">
        <v>457</v>
      </c>
      <c r="C241" s="114">
        <v>45464</v>
      </c>
      <c r="D241" s="114" t="s">
        <v>287</v>
      </c>
      <c r="E241" s="90">
        <v>663100</v>
      </c>
      <c r="F241" s="146" t="s">
        <v>424</v>
      </c>
      <c r="G241" s="84" t="s">
        <v>501</v>
      </c>
      <c r="H241" s="99" t="s">
        <v>167</v>
      </c>
      <c r="I241" s="85">
        <v>50000</v>
      </c>
      <c r="AH241" s="73"/>
      <c r="AI241" s="73"/>
      <c r="AJ241" s="73"/>
    </row>
    <row r="242" spans="2:36" ht="24" hidden="1" customHeight="1">
      <c r="B242" s="114" t="s">
        <v>457</v>
      </c>
      <c r="C242" s="114">
        <v>45464</v>
      </c>
      <c r="D242" s="114" t="s">
        <v>323</v>
      </c>
      <c r="E242" s="90">
        <v>658800</v>
      </c>
      <c r="F242" s="146" t="s">
        <v>279</v>
      </c>
      <c r="G242" s="84" t="s">
        <v>502</v>
      </c>
      <c r="H242" s="99" t="s">
        <v>179</v>
      </c>
      <c r="I242" s="85">
        <v>2</v>
      </c>
      <c r="AH242" s="73"/>
      <c r="AI242" s="73"/>
      <c r="AJ242" s="73"/>
    </row>
    <row r="243" spans="2:36" ht="24" hidden="1" customHeight="1">
      <c r="B243" s="114" t="s">
        <v>457</v>
      </c>
      <c r="C243" s="114">
        <v>45464</v>
      </c>
      <c r="D243" s="114" t="s">
        <v>323</v>
      </c>
      <c r="E243" s="90">
        <v>658800</v>
      </c>
      <c r="F243" s="146" t="s">
        <v>279</v>
      </c>
      <c r="G243" s="84" t="s">
        <v>503</v>
      </c>
      <c r="H243" s="99" t="s">
        <v>180</v>
      </c>
      <c r="I243" s="85">
        <v>4</v>
      </c>
      <c r="AH243" s="73"/>
      <c r="AI243" s="73"/>
      <c r="AJ243" s="73"/>
    </row>
    <row r="244" spans="2:36" ht="24" hidden="1" customHeight="1">
      <c r="B244" s="114" t="s">
        <v>457</v>
      </c>
      <c r="C244" s="114">
        <v>45464</v>
      </c>
      <c r="D244" s="114" t="s">
        <v>287</v>
      </c>
      <c r="E244" s="90">
        <v>661100</v>
      </c>
      <c r="F244" s="146" t="s">
        <v>427</v>
      </c>
      <c r="G244" s="84" t="s">
        <v>504</v>
      </c>
      <c r="H244" s="99" t="s">
        <v>167</v>
      </c>
      <c r="I244" s="85">
        <v>409336</v>
      </c>
      <c r="AH244" s="73"/>
      <c r="AI244" s="73"/>
      <c r="AJ244" s="73"/>
    </row>
    <row r="245" spans="2:36" ht="24" hidden="1" customHeight="1">
      <c r="B245" s="114" t="s">
        <v>457</v>
      </c>
      <c r="C245" s="114">
        <v>45464</v>
      </c>
      <c r="D245" s="114" t="s">
        <v>287</v>
      </c>
      <c r="E245" s="90">
        <v>641300</v>
      </c>
      <c r="F245" s="146" t="s">
        <v>429</v>
      </c>
      <c r="G245" s="84" t="s">
        <v>505</v>
      </c>
      <c r="H245" s="99" t="s">
        <v>136</v>
      </c>
      <c r="I245" s="85">
        <v>22373</v>
      </c>
      <c r="AH245" s="73"/>
      <c r="AI245" s="73"/>
      <c r="AJ245" s="73"/>
    </row>
    <row r="246" spans="2:36" ht="24" customHeight="1">
      <c r="B246" s="114" t="s">
        <v>457</v>
      </c>
      <c r="C246" s="114">
        <v>45467</v>
      </c>
      <c r="D246" s="114" t="s">
        <v>273</v>
      </c>
      <c r="E246" s="90">
        <v>605700</v>
      </c>
      <c r="F246" s="146" t="s">
        <v>274</v>
      </c>
      <c r="G246" s="84" t="s">
        <v>506</v>
      </c>
      <c r="H246" s="99" t="s">
        <v>148</v>
      </c>
      <c r="I246" s="85">
        <v>27400</v>
      </c>
      <c r="AH246" s="73"/>
      <c r="AI246" s="73"/>
      <c r="AJ246" s="73"/>
    </row>
    <row r="247" spans="2:36" ht="24" hidden="1" customHeight="1">
      <c r="B247" s="114" t="s">
        <v>457</v>
      </c>
      <c r="C247" s="114">
        <v>45468</v>
      </c>
      <c r="D247" s="114" t="s">
        <v>269</v>
      </c>
      <c r="E247" s="90">
        <v>605300</v>
      </c>
      <c r="F247" s="146" t="s">
        <v>270</v>
      </c>
      <c r="G247" s="84" t="s">
        <v>507</v>
      </c>
      <c r="H247" s="99" t="s">
        <v>143</v>
      </c>
      <c r="I247" s="85">
        <v>10000</v>
      </c>
      <c r="AH247" s="73"/>
      <c r="AI247" s="73"/>
      <c r="AJ247" s="73"/>
    </row>
    <row r="248" spans="2:36" ht="24" hidden="1" customHeight="1">
      <c r="B248" s="114" t="s">
        <v>457</v>
      </c>
      <c r="C248" s="114">
        <v>45468</v>
      </c>
      <c r="D248" s="114" t="s">
        <v>269</v>
      </c>
      <c r="E248" s="90">
        <v>605300</v>
      </c>
      <c r="F248" s="146" t="s">
        <v>270</v>
      </c>
      <c r="G248" s="84" t="s">
        <v>507</v>
      </c>
      <c r="H248" s="99" t="s">
        <v>143</v>
      </c>
      <c r="I248" s="85">
        <v>10010</v>
      </c>
      <c r="AH248" s="73"/>
      <c r="AI248" s="73"/>
      <c r="AJ248" s="73"/>
    </row>
    <row r="249" spans="2:36" ht="24" hidden="1" customHeight="1">
      <c r="B249" s="114" t="s">
        <v>457</v>
      </c>
      <c r="C249" s="114">
        <v>45468</v>
      </c>
      <c r="D249" s="114" t="s">
        <v>269</v>
      </c>
      <c r="E249" s="90">
        <v>605300</v>
      </c>
      <c r="F249" s="146" t="s">
        <v>270</v>
      </c>
      <c r="G249" s="84" t="s">
        <v>507</v>
      </c>
      <c r="H249" s="99" t="s">
        <v>143</v>
      </c>
      <c r="I249" s="85">
        <v>30000</v>
      </c>
      <c r="AH249" s="73"/>
      <c r="AI249" s="73"/>
      <c r="AJ249" s="73"/>
    </row>
    <row r="250" spans="2:36" ht="24" customHeight="1">
      <c r="B250" s="114" t="s">
        <v>457</v>
      </c>
      <c r="C250" s="114">
        <v>45468</v>
      </c>
      <c r="D250" s="114" t="s">
        <v>273</v>
      </c>
      <c r="E250" s="90">
        <v>627200</v>
      </c>
      <c r="F250" s="146" t="s">
        <v>508</v>
      </c>
      <c r="G250" s="84" t="s">
        <v>509</v>
      </c>
      <c r="H250" s="99" t="s">
        <v>148</v>
      </c>
      <c r="I250" s="85">
        <v>15000</v>
      </c>
      <c r="AH250" s="73"/>
      <c r="AI250" s="73"/>
      <c r="AJ250" s="73"/>
    </row>
    <row r="251" spans="2:36" ht="24" hidden="1" customHeight="1">
      <c r="B251" s="114" t="s">
        <v>457</v>
      </c>
      <c r="C251" s="114">
        <v>45468</v>
      </c>
      <c r="D251" s="114" t="s">
        <v>269</v>
      </c>
      <c r="E251" s="90">
        <v>618103</v>
      </c>
      <c r="F251" s="146" t="s">
        <v>282</v>
      </c>
      <c r="G251" s="84" t="s">
        <v>510</v>
      </c>
      <c r="H251" s="99" t="s">
        <v>153</v>
      </c>
      <c r="I251" s="85">
        <v>2000</v>
      </c>
      <c r="AH251" s="73"/>
      <c r="AI251" s="73"/>
      <c r="AJ251" s="73"/>
    </row>
    <row r="252" spans="2:36" ht="24" hidden="1" customHeight="1">
      <c r="B252" s="114" t="s">
        <v>457</v>
      </c>
      <c r="C252" s="114">
        <v>45471</v>
      </c>
      <c r="D252" s="114" t="s">
        <v>269</v>
      </c>
      <c r="E252" s="90">
        <v>605300</v>
      </c>
      <c r="F252" s="146" t="s">
        <v>270</v>
      </c>
      <c r="G252" s="84" t="s">
        <v>511</v>
      </c>
      <c r="H252" s="99" t="s">
        <v>143</v>
      </c>
      <c r="I252" s="85">
        <v>30000</v>
      </c>
      <c r="AH252" s="73"/>
      <c r="AI252" s="73"/>
      <c r="AJ252" s="73"/>
    </row>
    <row r="253" spans="2:36" ht="24" hidden="1" customHeight="1">
      <c r="B253" s="114" t="s">
        <v>457</v>
      </c>
      <c r="C253" s="114">
        <v>45471</v>
      </c>
      <c r="D253" s="114" t="s">
        <v>269</v>
      </c>
      <c r="E253" s="90">
        <v>618103</v>
      </c>
      <c r="F253" s="146" t="s">
        <v>282</v>
      </c>
      <c r="G253" s="84" t="s">
        <v>512</v>
      </c>
      <c r="H253" s="99" t="s">
        <v>153</v>
      </c>
      <c r="I253" s="85">
        <v>2000</v>
      </c>
      <c r="AH253" s="73"/>
      <c r="AI253" s="73"/>
      <c r="AJ253" s="73"/>
    </row>
    <row r="254" spans="2:36" ht="24" hidden="1" customHeight="1">
      <c r="B254" s="114" t="s">
        <v>457</v>
      </c>
      <c r="C254" s="114">
        <v>45472</v>
      </c>
      <c r="D254" s="114" t="s">
        <v>266</v>
      </c>
      <c r="E254" s="90">
        <v>605600</v>
      </c>
      <c r="F254" s="146" t="s">
        <v>292</v>
      </c>
      <c r="G254" s="84" t="s">
        <v>513</v>
      </c>
      <c r="H254" s="99" t="s">
        <v>41</v>
      </c>
      <c r="I254" s="85">
        <v>80000</v>
      </c>
      <c r="AH254" s="73"/>
      <c r="AI254" s="73"/>
      <c r="AJ254" s="73"/>
    </row>
    <row r="255" spans="2:36" ht="24" hidden="1" customHeight="1">
      <c r="B255" s="114" t="s">
        <v>514</v>
      </c>
      <c r="C255" s="114">
        <v>45474</v>
      </c>
      <c r="D255" s="114" t="s">
        <v>304</v>
      </c>
      <c r="E255" s="90">
        <v>618101</v>
      </c>
      <c r="F255" s="146" t="s">
        <v>71</v>
      </c>
      <c r="G255" s="84" t="s">
        <v>515</v>
      </c>
      <c r="H255" s="99" t="s">
        <v>71</v>
      </c>
      <c r="I255" s="85">
        <v>2120000</v>
      </c>
      <c r="AH255" s="73"/>
      <c r="AI255" s="73"/>
      <c r="AJ255" s="73"/>
    </row>
    <row r="256" spans="2:36" ht="24" hidden="1" customHeight="1">
      <c r="B256" s="114" t="s">
        <v>514</v>
      </c>
      <c r="C256" s="114">
        <v>45474</v>
      </c>
      <c r="D256" s="114" t="s">
        <v>266</v>
      </c>
      <c r="E256" s="90">
        <v>605600</v>
      </c>
      <c r="F256" s="146" t="s">
        <v>292</v>
      </c>
      <c r="G256" s="84" t="s">
        <v>516</v>
      </c>
      <c r="H256" s="99" t="s">
        <v>41</v>
      </c>
      <c r="I256" s="85">
        <v>99500</v>
      </c>
      <c r="AH256" s="73"/>
      <c r="AI256" s="73"/>
      <c r="AJ256" s="73"/>
    </row>
    <row r="257" spans="2:36" ht="24" hidden="1" customHeight="1">
      <c r="B257" s="114" t="s">
        <v>514</v>
      </c>
      <c r="C257" s="114">
        <v>45474</v>
      </c>
      <c r="D257" s="114" t="s">
        <v>266</v>
      </c>
      <c r="E257" s="90">
        <v>605600</v>
      </c>
      <c r="F257" s="146" t="s">
        <v>292</v>
      </c>
      <c r="G257" s="84" t="s">
        <v>517</v>
      </c>
      <c r="H257" s="99" t="s">
        <v>41</v>
      </c>
      <c r="I257" s="85">
        <v>18500</v>
      </c>
      <c r="AH257" s="73"/>
      <c r="AI257" s="73"/>
      <c r="AJ257" s="73"/>
    </row>
    <row r="258" spans="2:36" ht="24" hidden="1" customHeight="1">
      <c r="B258" s="114" t="s">
        <v>514</v>
      </c>
      <c r="C258" s="114">
        <v>45474</v>
      </c>
      <c r="D258" s="114" t="s">
        <v>266</v>
      </c>
      <c r="E258" s="90">
        <v>605600</v>
      </c>
      <c r="F258" s="146" t="s">
        <v>292</v>
      </c>
      <c r="G258" s="84" t="s">
        <v>518</v>
      </c>
      <c r="H258" s="99" t="s">
        <v>41</v>
      </c>
      <c r="I258" s="85">
        <v>75000</v>
      </c>
      <c r="AH258" s="73"/>
      <c r="AI258" s="73"/>
      <c r="AJ258" s="73"/>
    </row>
    <row r="259" spans="2:36" ht="24" customHeight="1">
      <c r="B259" s="114" t="s">
        <v>514</v>
      </c>
      <c r="C259" s="114">
        <v>45474</v>
      </c>
      <c r="D259" s="114" t="s">
        <v>273</v>
      </c>
      <c r="E259" s="90">
        <v>627200</v>
      </c>
      <c r="F259" s="146" t="s">
        <v>508</v>
      </c>
      <c r="G259" s="84" t="s">
        <v>519</v>
      </c>
      <c r="H259" s="99" t="s">
        <v>148</v>
      </c>
      <c r="I259" s="85">
        <v>30600</v>
      </c>
      <c r="AH259" s="73"/>
      <c r="AI259" s="73"/>
      <c r="AJ259" s="73"/>
    </row>
    <row r="260" spans="2:36" ht="24" hidden="1" customHeight="1">
      <c r="B260" s="114" t="s">
        <v>514</v>
      </c>
      <c r="C260" s="114">
        <v>45474</v>
      </c>
      <c r="D260" s="114" t="s">
        <v>392</v>
      </c>
      <c r="E260" s="90">
        <v>624200</v>
      </c>
      <c r="F260" s="146" t="s">
        <v>393</v>
      </c>
      <c r="G260" s="84" t="s">
        <v>520</v>
      </c>
      <c r="H260" s="99" t="s">
        <v>146</v>
      </c>
      <c r="I260" s="85">
        <v>44068</v>
      </c>
      <c r="AH260" s="73"/>
      <c r="AI260" s="73"/>
      <c r="AJ260" s="73"/>
    </row>
    <row r="261" spans="2:36" ht="24" hidden="1" customHeight="1">
      <c r="B261" s="114" t="s">
        <v>514</v>
      </c>
      <c r="C261" s="114">
        <v>45474</v>
      </c>
      <c r="D261" s="114" t="s">
        <v>266</v>
      </c>
      <c r="E261" s="90">
        <v>605200</v>
      </c>
      <c r="F261" s="146" t="s">
        <v>475</v>
      </c>
      <c r="G261" s="84" t="s">
        <v>521</v>
      </c>
      <c r="H261" s="99" t="s">
        <v>179</v>
      </c>
      <c r="I261" s="85">
        <v>17730</v>
      </c>
      <c r="AH261" s="73"/>
      <c r="AI261" s="73"/>
      <c r="AJ261" s="73"/>
    </row>
    <row r="262" spans="2:36" ht="24" hidden="1" customHeight="1">
      <c r="B262" s="114" t="s">
        <v>514</v>
      </c>
      <c r="C262" s="114">
        <v>45474</v>
      </c>
      <c r="D262" s="114" t="s">
        <v>266</v>
      </c>
      <c r="E262" s="90">
        <v>605100</v>
      </c>
      <c r="F262" s="146" t="s">
        <v>473</v>
      </c>
      <c r="G262" s="84" t="s">
        <v>522</v>
      </c>
      <c r="H262" s="99" t="s">
        <v>180</v>
      </c>
      <c r="I262" s="85">
        <v>996</v>
      </c>
      <c r="AH262" s="73"/>
      <c r="AI262" s="73"/>
      <c r="AJ262" s="73"/>
    </row>
    <row r="263" spans="2:36" ht="24" hidden="1" customHeight="1">
      <c r="B263" s="114" t="s">
        <v>514</v>
      </c>
      <c r="C263" s="114">
        <v>45474</v>
      </c>
      <c r="D263" s="114" t="s">
        <v>266</v>
      </c>
      <c r="E263" s="90">
        <v>618100</v>
      </c>
      <c r="F263" s="146" t="s">
        <v>341</v>
      </c>
      <c r="G263" s="84" t="s">
        <v>523</v>
      </c>
      <c r="H263" s="99" t="s">
        <v>153</v>
      </c>
      <c r="I263" s="85">
        <v>12000</v>
      </c>
      <c r="AH263" s="73"/>
      <c r="AI263" s="73"/>
      <c r="AJ263" s="73"/>
    </row>
    <row r="264" spans="2:36" ht="24" hidden="1" customHeight="1">
      <c r="B264" s="114" t="s">
        <v>514</v>
      </c>
      <c r="C264" s="114">
        <v>45474</v>
      </c>
      <c r="D264" s="114" t="s">
        <v>266</v>
      </c>
      <c r="E264" s="90">
        <v>616000</v>
      </c>
      <c r="F264" s="146" t="s">
        <v>524</v>
      </c>
      <c r="G264" s="84" t="s">
        <v>523</v>
      </c>
      <c r="H264" s="99" t="s">
        <v>153</v>
      </c>
      <c r="I264" s="85">
        <v>5000</v>
      </c>
      <c r="AH264" s="73"/>
      <c r="AI264" s="73"/>
      <c r="AJ264" s="73"/>
    </row>
    <row r="265" spans="2:36" ht="24" hidden="1" customHeight="1">
      <c r="B265" s="114" t="s">
        <v>514</v>
      </c>
      <c r="C265" s="114">
        <v>45474</v>
      </c>
      <c r="D265" s="114" t="s">
        <v>363</v>
      </c>
      <c r="E265" s="90">
        <v>622200</v>
      </c>
      <c r="F265" s="146" t="s">
        <v>366</v>
      </c>
      <c r="G265" s="84" t="s">
        <v>525</v>
      </c>
      <c r="H265" s="99" t="s">
        <v>75</v>
      </c>
      <c r="I265" s="85">
        <v>1200000</v>
      </c>
      <c r="AH265" s="73"/>
      <c r="AI265" s="73"/>
      <c r="AJ265" s="73"/>
    </row>
    <row r="266" spans="2:36" ht="24" hidden="1" customHeight="1">
      <c r="B266" s="114" t="s">
        <v>514</v>
      </c>
      <c r="C266" s="114">
        <v>45475</v>
      </c>
      <c r="D266" s="114" t="s">
        <v>266</v>
      </c>
      <c r="E266" s="90">
        <v>605300</v>
      </c>
      <c r="F266" s="146" t="s">
        <v>270</v>
      </c>
      <c r="G266" s="84" t="s">
        <v>526</v>
      </c>
      <c r="H266" s="99" t="s">
        <v>140</v>
      </c>
      <c r="I266" s="85">
        <v>30497</v>
      </c>
      <c r="AH266" s="73"/>
      <c r="AI266" s="73"/>
      <c r="AJ266" s="73"/>
    </row>
    <row r="267" spans="2:36" ht="24" hidden="1" customHeight="1">
      <c r="B267" s="114" t="s">
        <v>514</v>
      </c>
      <c r="C267" s="114">
        <v>45475</v>
      </c>
      <c r="D267" s="114" t="s">
        <v>266</v>
      </c>
      <c r="E267" s="90">
        <v>605300</v>
      </c>
      <c r="F267" s="146" t="s">
        <v>270</v>
      </c>
      <c r="G267" s="84" t="s">
        <v>526</v>
      </c>
      <c r="H267" s="99" t="s">
        <v>140</v>
      </c>
      <c r="I267" s="85">
        <v>27003</v>
      </c>
      <c r="AH267" s="73"/>
      <c r="AI267" s="73"/>
      <c r="AJ267" s="73"/>
    </row>
    <row r="268" spans="2:36" ht="24" hidden="1" customHeight="1">
      <c r="B268" s="114" t="s">
        <v>514</v>
      </c>
      <c r="C268" s="114">
        <v>45475</v>
      </c>
      <c r="D268" s="114" t="s">
        <v>266</v>
      </c>
      <c r="E268" s="90">
        <v>605300</v>
      </c>
      <c r="F268" s="146" t="s">
        <v>270</v>
      </c>
      <c r="G268" s="84" t="s">
        <v>526</v>
      </c>
      <c r="H268" s="99" t="s">
        <v>140</v>
      </c>
      <c r="I268" s="85">
        <v>17600</v>
      </c>
      <c r="AH268" s="73"/>
      <c r="AI268" s="73"/>
      <c r="AJ268" s="73"/>
    </row>
    <row r="269" spans="2:36" ht="24" hidden="1" customHeight="1">
      <c r="B269" s="114" t="s">
        <v>514</v>
      </c>
      <c r="C269" s="114">
        <v>45475</v>
      </c>
      <c r="D269" s="114" t="s">
        <v>266</v>
      </c>
      <c r="E269" s="90">
        <v>605300</v>
      </c>
      <c r="F269" s="146" t="s">
        <v>270</v>
      </c>
      <c r="G269" s="84" t="s">
        <v>526</v>
      </c>
      <c r="H269" s="99" t="s">
        <v>140</v>
      </c>
      <c r="I269" s="85">
        <v>21000</v>
      </c>
      <c r="AH269" s="73"/>
      <c r="AI269" s="73"/>
      <c r="AJ269" s="73"/>
    </row>
    <row r="270" spans="2:36" ht="24" hidden="1" customHeight="1">
      <c r="B270" s="114" t="s">
        <v>514</v>
      </c>
      <c r="C270" s="114">
        <v>45475</v>
      </c>
      <c r="D270" s="114" t="s">
        <v>266</v>
      </c>
      <c r="E270" s="90">
        <v>605300</v>
      </c>
      <c r="F270" s="146" t="s">
        <v>270</v>
      </c>
      <c r="G270" s="84" t="s">
        <v>526</v>
      </c>
      <c r="H270" s="99" t="s">
        <v>140</v>
      </c>
      <c r="I270" s="85">
        <v>21200</v>
      </c>
      <c r="AH270" s="73"/>
      <c r="AI270" s="73"/>
      <c r="AJ270" s="73"/>
    </row>
    <row r="271" spans="2:36" ht="24" hidden="1" customHeight="1">
      <c r="B271" s="114" t="s">
        <v>514</v>
      </c>
      <c r="C271" s="114">
        <v>45475</v>
      </c>
      <c r="D271" s="114" t="s">
        <v>266</v>
      </c>
      <c r="E271" s="90">
        <v>605300</v>
      </c>
      <c r="F271" s="146" t="s">
        <v>270</v>
      </c>
      <c r="G271" s="84" t="s">
        <v>527</v>
      </c>
      <c r="H271" s="99" t="s">
        <v>140</v>
      </c>
      <c r="I271" s="85">
        <v>30000</v>
      </c>
      <c r="AH271" s="73"/>
      <c r="AI271" s="73"/>
      <c r="AJ271" s="73"/>
    </row>
    <row r="272" spans="2:36" ht="24" hidden="1" customHeight="1">
      <c r="B272" s="114" t="s">
        <v>514</v>
      </c>
      <c r="C272" s="114">
        <v>45475</v>
      </c>
      <c r="D272" s="114" t="s">
        <v>266</v>
      </c>
      <c r="E272" s="90">
        <v>605300</v>
      </c>
      <c r="F272" s="146" t="s">
        <v>270</v>
      </c>
      <c r="G272" s="84" t="s">
        <v>528</v>
      </c>
      <c r="H272" s="99" t="s">
        <v>142</v>
      </c>
      <c r="I272" s="85">
        <v>30000</v>
      </c>
      <c r="AH272" s="73"/>
      <c r="AI272" s="73"/>
      <c r="AJ272" s="73"/>
    </row>
    <row r="273" spans="2:36" ht="24" hidden="1" customHeight="1">
      <c r="B273" s="114" t="s">
        <v>514</v>
      </c>
      <c r="C273" s="114">
        <v>45475</v>
      </c>
      <c r="D273" s="114" t="s">
        <v>266</v>
      </c>
      <c r="E273" s="90">
        <v>605300</v>
      </c>
      <c r="F273" s="146" t="s">
        <v>270</v>
      </c>
      <c r="G273" s="84" t="s">
        <v>528</v>
      </c>
      <c r="H273" s="99" t="s">
        <v>142</v>
      </c>
      <c r="I273" s="85">
        <v>30000</v>
      </c>
      <c r="AH273" s="73"/>
      <c r="AI273" s="73"/>
      <c r="AJ273" s="73"/>
    </row>
    <row r="274" spans="2:36" ht="24" hidden="1" customHeight="1">
      <c r="B274" s="114" t="s">
        <v>514</v>
      </c>
      <c r="C274" s="114">
        <v>45475</v>
      </c>
      <c r="D274" s="114" t="s">
        <v>266</v>
      </c>
      <c r="E274" s="90">
        <v>605300</v>
      </c>
      <c r="F274" s="146" t="s">
        <v>270</v>
      </c>
      <c r="G274" s="84" t="s">
        <v>528</v>
      </c>
      <c r="H274" s="99" t="s">
        <v>142</v>
      </c>
      <c r="I274" s="85">
        <v>19999</v>
      </c>
      <c r="AH274" s="73"/>
      <c r="AI274" s="73"/>
      <c r="AJ274" s="73"/>
    </row>
    <row r="275" spans="2:36" ht="24" hidden="1" customHeight="1">
      <c r="B275" s="114" t="s">
        <v>514</v>
      </c>
      <c r="C275" s="114">
        <v>45475</v>
      </c>
      <c r="D275" s="114" t="s">
        <v>269</v>
      </c>
      <c r="E275" s="90">
        <v>628800</v>
      </c>
      <c r="F275" s="146" t="s">
        <v>306</v>
      </c>
      <c r="G275" s="84" t="s">
        <v>406</v>
      </c>
      <c r="H275" s="99" t="s">
        <v>73</v>
      </c>
      <c r="I275" s="85">
        <v>14900</v>
      </c>
      <c r="AH275" s="73"/>
      <c r="AI275" s="73"/>
      <c r="AJ275" s="73"/>
    </row>
    <row r="276" spans="2:36" ht="24" hidden="1" customHeight="1">
      <c r="B276" s="114" t="s">
        <v>514</v>
      </c>
      <c r="C276" s="114">
        <v>45475</v>
      </c>
      <c r="D276" s="114" t="s">
        <v>269</v>
      </c>
      <c r="E276" s="90">
        <v>628800</v>
      </c>
      <c r="F276" s="146" t="s">
        <v>306</v>
      </c>
      <c r="G276" s="84" t="s">
        <v>529</v>
      </c>
      <c r="H276" s="99" t="s">
        <v>73</v>
      </c>
      <c r="I276" s="85">
        <v>14900</v>
      </c>
      <c r="AH276" s="73"/>
      <c r="AI276" s="73"/>
      <c r="AJ276" s="73"/>
    </row>
    <row r="277" spans="2:36" ht="24" hidden="1" customHeight="1">
      <c r="B277" s="114" t="s">
        <v>514</v>
      </c>
      <c r="C277" s="114">
        <v>45475</v>
      </c>
      <c r="D277" s="114" t="s">
        <v>269</v>
      </c>
      <c r="E277" s="90">
        <v>628800</v>
      </c>
      <c r="F277" s="146" t="s">
        <v>306</v>
      </c>
      <c r="G277" s="84" t="s">
        <v>530</v>
      </c>
      <c r="H277" s="99" t="s">
        <v>73</v>
      </c>
      <c r="I277" s="85">
        <v>14900</v>
      </c>
      <c r="AH277" s="73"/>
      <c r="AI277" s="73"/>
      <c r="AJ277" s="73"/>
    </row>
    <row r="278" spans="2:36" ht="24" hidden="1" customHeight="1">
      <c r="B278" s="114" t="s">
        <v>514</v>
      </c>
      <c r="C278" s="114">
        <v>45475</v>
      </c>
      <c r="D278" s="114" t="s">
        <v>269</v>
      </c>
      <c r="E278" s="90">
        <v>628800</v>
      </c>
      <c r="F278" s="146" t="s">
        <v>306</v>
      </c>
      <c r="G278" s="84" t="s">
        <v>531</v>
      </c>
      <c r="H278" s="99" t="s">
        <v>73</v>
      </c>
      <c r="I278" s="85">
        <v>14900</v>
      </c>
      <c r="AH278" s="73"/>
      <c r="AI278" s="73"/>
      <c r="AJ278" s="73"/>
    </row>
    <row r="279" spans="2:36" ht="24" hidden="1" customHeight="1">
      <c r="B279" s="114" t="s">
        <v>514</v>
      </c>
      <c r="C279" s="114">
        <v>45475</v>
      </c>
      <c r="D279" s="114" t="s">
        <v>392</v>
      </c>
      <c r="E279" s="90">
        <v>624200</v>
      </c>
      <c r="F279" s="146" t="s">
        <v>393</v>
      </c>
      <c r="G279" s="84" t="s">
        <v>532</v>
      </c>
      <c r="H279" s="99" t="s">
        <v>146</v>
      </c>
      <c r="I279" s="85">
        <v>117186</v>
      </c>
      <c r="AH279" s="73"/>
      <c r="AI279" s="73"/>
      <c r="AJ279" s="73"/>
    </row>
    <row r="280" spans="2:36" ht="24" hidden="1" customHeight="1">
      <c r="B280" s="114" t="s">
        <v>514</v>
      </c>
      <c r="C280" s="114">
        <v>45475</v>
      </c>
      <c r="D280" s="114" t="s">
        <v>266</v>
      </c>
      <c r="E280" s="90">
        <v>618103</v>
      </c>
      <c r="F280" s="146" t="s">
        <v>282</v>
      </c>
      <c r="G280" s="84" t="s">
        <v>533</v>
      </c>
      <c r="H280" s="99" t="s">
        <v>153</v>
      </c>
      <c r="I280" s="85">
        <v>400</v>
      </c>
      <c r="AH280" s="73"/>
      <c r="AI280" s="73"/>
      <c r="AJ280" s="73"/>
    </row>
    <row r="281" spans="2:36" ht="24" hidden="1" customHeight="1">
      <c r="B281" s="114" t="s">
        <v>514</v>
      </c>
      <c r="C281" s="114">
        <v>45475</v>
      </c>
      <c r="D281" s="114" t="s">
        <v>266</v>
      </c>
      <c r="E281" s="90">
        <v>618103</v>
      </c>
      <c r="F281" s="146" t="s">
        <v>282</v>
      </c>
      <c r="G281" s="84" t="s">
        <v>533</v>
      </c>
      <c r="H281" s="99" t="s">
        <v>153</v>
      </c>
      <c r="I281" s="85">
        <v>1000</v>
      </c>
      <c r="AH281" s="73"/>
      <c r="AI281" s="73"/>
      <c r="AJ281" s="73"/>
    </row>
    <row r="282" spans="2:36" ht="24" hidden="1" customHeight="1">
      <c r="B282" s="114" t="s">
        <v>514</v>
      </c>
      <c r="C282" s="114">
        <v>45475</v>
      </c>
      <c r="D282" s="114" t="s">
        <v>266</v>
      </c>
      <c r="E282" s="90">
        <v>618103</v>
      </c>
      <c r="F282" s="146" t="s">
        <v>282</v>
      </c>
      <c r="G282" s="84" t="s">
        <v>533</v>
      </c>
      <c r="H282" s="99" t="s">
        <v>153</v>
      </c>
      <c r="I282" s="85">
        <v>1000</v>
      </c>
      <c r="AH282" s="73"/>
      <c r="AI282" s="73"/>
      <c r="AJ282" s="73"/>
    </row>
    <row r="283" spans="2:36" ht="24" hidden="1" customHeight="1">
      <c r="B283" s="114" t="s">
        <v>514</v>
      </c>
      <c r="C283" s="114">
        <v>45475</v>
      </c>
      <c r="D283" s="114" t="s">
        <v>266</v>
      </c>
      <c r="E283" s="90">
        <v>618103</v>
      </c>
      <c r="F283" s="146" t="s">
        <v>282</v>
      </c>
      <c r="G283" s="84" t="s">
        <v>533</v>
      </c>
      <c r="H283" s="99" t="s">
        <v>153</v>
      </c>
      <c r="I283" s="85">
        <v>300</v>
      </c>
      <c r="AH283" s="73"/>
      <c r="AI283" s="73"/>
      <c r="AJ283" s="73"/>
    </row>
    <row r="284" spans="2:36" ht="24" hidden="1" customHeight="1">
      <c r="B284" s="114" t="s">
        <v>514</v>
      </c>
      <c r="C284" s="114">
        <v>45475</v>
      </c>
      <c r="D284" s="114" t="s">
        <v>269</v>
      </c>
      <c r="E284" s="90">
        <v>628800</v>
      </c>
      <c r="F284" s="146" t="s">
        <v>306</v>
      </c>
      <c r="G284" s="84" t="s">
        <v>534</v>
      </c>
      <c r="H284" s="99" t="s">
        <v>73</v>
      </c>
      <c r="I284" s="85">
        <v>15500</v>
      </c>
      <c r="AH284" s="73"/>
      <c r="AI284" s="73"/>
      <c r="AJ284" s="73"/>
    </row>
    <row r="285" spans="2:36" ht="24" hidden="1" customHeight="1">
      <c r="B285" s="114" t="s">
        <v>514</v>
      </c>
      <c r="C285" s="114">
        <v>45475</v>
      </c>
      <c r="D285" s="114" t="s">
        <v>269</v>
      </c>
      <c r="E285" s="90">
        <v>628800</v>
      </c>
      <c r="F285" s="146" t="s">
        <v>306</v>
      </c>
      <c r="G285" s="84" t="s">
        <v>535</v>
      </c>
      <c r="H285" s="99" t="s">
        <v>73</v>
      </c>
      <c r="I285" s="85">
        <v>14900</v>
      </c>
      <c r="AH285" s="73"/>
      <c r="AI285" s="73"/>
      <c r="AJ285" s="73"/>
    </row>
    <row r="286" spans="2:36" ht="24" hidden="1" customHeight="1">
      <c r="B286" s="114" t="s">
        <v>514</v>
      </c>
      <c r="C286" s="114">
        <v>45475</v>
      </c>
      <c r="D286" s="114" t="s">
        <v>269</v>
      </c>
      <c r="E286" s="90">
        <v>628800</v>
      </c>
      <c r="F286" s="146" t="s">
        <v>306</v>
      </c>
      <c r="G286" s="84" t="s">
        <v>536</v>
      </c>
      <c r="H286" s="99" t="s">
        <v>73</v>
      </c>
      <c r="I286" s="85">
        <v>14900</v>
      </c>
      <c r="AH286" s="73"/>
      <c r="AI286" s="73"/>
      <c r="AJ286" s="73"/>
    </row>
    <row r="287" spans="2:36" ht="24" hidden="1" customHeight="1">
      <c r="B287" s="114" t="s">
        <v>514</v>
      </c>
      <c r="C287" s="114">
        <v>45475</v>
      </c>
      <c r="D287" s="114" t="s">
        <v>269</v>
      </c>
      <c r="E287" s="90">
        <v>628800</v>
      </c>
      <c r="F287" s="146" t="s">
        <v>306</v>
      </c>
      <c r="G287" s="84" t="s">
        <v>537</v>
      </c>
      <c r="H287" s="99" t="s">
        <v>73</v>
      </c>
      <c r="I287" s="85">
        <v>14900</v>
      </c>
      <c r="AH287" s="73"/>
      <c r="AI287" s="73"/>
      <c r="AJ287" s="73"/>
    </row>
    <row r="288" spans="2:36" ht="24" hidden="1" customHeight="1">
      <c r="B288" s="114" t="s">
        <v>514</v>
      </c>
      <c r="C288" s="114">
        <v>45475</v>
      </c>
      <c r="D288" s="114" t="s">
        <v>323</v>
      </c>
      <c r="E288" s="90">
        <v>658800</v>
      </c>
      <c r="F288" s="146" t="s">
        <v>279</v>
      </c>
      <c r="G288" s="84" t="s">
        <v>538</v>
      </c>
      <c r="H288" s="99" t="s">
        <v>142</v>
      </c>
      <c r="I288" s="85">
        <v>1</v>
      </c>
      <c r="AH288" s="73"/>
      <c r="AI288" s="73"/>
      <c r="AJ288" s="73"/>
    </row>
    <row r="289" spans="2:36" ht="24" hidden="1" customHeight="1">
      <c r="B289" s="114" t="s">
        <v>514</v>
      </c>
      <c r="C289" s="114">
        <v>45476</v>
      </c>
      <c r="D289" s="114" t="s">
        <v>269</v>
      </c>
      <c r="E289" s="90">
        <v>605300</v>
      </c>
      <c r="F289" s="146" t="s">
        <v>270</v>
      </c>
      <c r="G289" s="84" t="s">
        <v>539</v>
      </c>
      <c r="H289" s="99" t="s">
        <v>143</v>
      </c>
      <c r="I289" s="85">
        <v>30000</v>
      </c>
      <c r="AH289" s="73"/>
      <c r="AI289" s="73"/>
      <c r="AJ289" s="73"/>
    </row>
    <row r="290" spans="2:36" ht="24" hidden="1" customHeight="1">
      <c r="B290" s="114" t="s">
        <v>514</v>
      </c>
      <c r="C290" s="114">
        <v>45476</v>
      </c>
      <c r="D290" s="114" t="s">
        <v>266</v>
      </c>
      <c r="E290" s="90">
        <v>638400</v>
      </c>
      <c r="F290" s="146" t="s">
        <v>267</v>
      </c>
      <c r="G290" s="84" t="s">
        <v>540</v>
      </c>
      <c r="H290" s="99" t="s">
        <v>115</v>
      </c>
      <c r="I290" s="85">
        <v>75000</v>
      </c>
      <c r="AH290" s="73"/>
      <c r="AI290" s="73"/>
      <c r="AJ290" s="73"/>
    </row>
    <row r="291" spans="2:36" ht="24" hidden="1" customHeight="1">
      <c r="B291" s="114" t="s">
        <v>514</v>
      </c>
      <c r="C291" s="114">
        <v>45476</v>
      </c>
      <c r="D291" s="114" t="s">
        <v>266</v>
      </c>
      <c r="E291" s="90">
        <v>638400</v>
      </c>
      <c r="F291" s="146" t="s">
        <v>267</v>
      </c>
      <c r="G291" s="84" t="s">
        <v>541</v>
      </c>
      <c r="H291" s="99" t="s">
        <v>151</v>
      </c>
      <c r="I291" s="85">
        <v>120000</v>
      </c>
      <c r="AH291" s="73"/>
      <c r="AI291" s="73"/>
      <c r="AJ291" s="73"/>
    </row>
    <row r="292" spans="2:36" ht="24" hidden="1" customHeight="1">
      <c r="B292" s="114" t="s">
        <v>514</v>
      </c>
      <c r="C292" s="114">
        <v>45476</v>
      </c>
      <c r="D292" s="114" t="s">
        <v>269</v>
      </c>
      <c r="E292" s="90">
        <v>618103</v>
      </c>
      <c r="F292" s="146" t="s">
        <v>282</v>
      </c>
      <c r="G292" s="84" t="s">
        <v>510</v>
      </c>
      <c r="H292" s="99" t="s">
        <v>153</v>
      </c>
      <c r="I292" s="85">
        <v>2000</v>
      </c>
      <c r="AH292" s="73"/>
      <c r="AI292" s="73"/>
      <c r="AJ292" s="73"/>
    </row>
    <row r="293" spans="2:36" ht="24" hidden="1" customHeight="1">
      <c r="B293" s="114" t="s">
        <v>514</v>
      </c>
      <c r="C293" s="114">
        <v>45477</v>
      </c>
      <c r="D293" s="114" t="s">
        <v>266</v>
      </c>
      <c r="E293" s="90">
        <v>605300</v>
      </c>
      <c r="F293" s="146" t="s">
        <v>270</v>
      </c>
      <c r="G293" s="84" t="s">
        <v>542</v>
      </c>
      <c r="H293" s="99" t="s">
        <v>142</v>
      </c>
      <c r="I293" s="85">
        <v>30996</v>
      </c>
      <c r="AH293" s="73"/>
      <c r="AI293" s="73"/>
      <c r="AJ293" s="73"/>
    </row>
    <row r="294" spans="2:36" ht="24" hidden="1" customHeight="1">
      <c r="B294" s="114" t="s">
        <v>514</v>
      </c>
      <c r="C294" s="114">
        <v>45477</v>
      </c>
      <c r="D294" s="114" t="s">
        <v>266</v>
      </c>
      <c r="E294" s="90">
        <v>605300</v>
      </c>
      <c r="F294" s="146" t="s">
        <v>270</v>
      </c>
      <c r="G294" s="84" t="s">
        <v>542</v>
      </c>
      <c r="H294" s="99" t="s">
        <v>142</v>
      </c>
      <c r="I294" s="85">
        <v>30500</v>
      </c>
      <c r="AH294" s="73"/>
      <c r="AI294" s="73"/>
      <c r="AJ294" s="73"/>
    </row>
    <row r="295" spans="2:36" ht="24" hidden="1" customHeight="1">
      <c r="B295" s="114" t="s">
        <v>514</v>
      </c>
      <c r="C295" s="114">
        <v>45477</v>
      </c>
      <c r="D295" s="114" t="s">
        <v>266</v>
      </c>
      <c r="E295" s="90">
        <v>605300</v>
      </c>
      <c r="F295" s="146" t="s">
        <v>270</v>
      </c>
      <c r="G295" s="84" t="s">
        <v>542</v>
      </c>
      <c r="H295" s="99" t="s">
        <v>142</v>
      </c>
      <c r="I295" s="85">
        <v>9999</v>
      </c>
      <c r="AH295" s="73"/>
      <c r="AI295" s="73"/>
      <c r="AJ295" s="73"/>
    </row>
    <row r="296" spans="2:36" ht="24" hidden="1" customHeight="1">
      <c r="B296" s="114" t="s">
        <v>514</v>
      </c>
      <c r="C296" s="114">
        <v>45477</v>
      </c>
      <c r="D296" s="114" t="s">
        <v>266</v>
      </c>
      <c r="E296" s="90">
        <v>605300</v>
      </c>
      <c r="F296" s="146" t="s">
        <v>270</v>
      </c>
      <c r="G296" s="84" t="s">
        <v>542</v>
      </c>
      <c r="H296" s="99" t="s">
        <v>142</v>
      </c>
      <c r="I296" s="85">
        <v>26805</v>
      </c>
      <c r="AH296" s="73"/>
      <c r="AI296" s="73"/>
      <c r="AJ296" s="73"/>
    </row>
    <row r="297" spans="2:36" ht="24" hidden="1" customHeight="1">
      <c r="B297" s="114" t="s">
        <v>514</v>
      </c>
      <c r="C297" s="114">
        <v>45477</v>
      </c>
      <c r="D297" s="114" t="s">
        <v>266</v>
      </c>
      <c r="E297" s="90">
        <v>618103</v>
      </c>
      <c r="F297" s="146" t="s">
        <v>282</v>
      </c>
      <c r="G297" s="84" t="s">
        <v>543</v>
      </c>
      <c r="H297" s="99" t="s">
        <v>153</v>
      </c>
      <c r="I297" s="85">
        <v>1000</v>
      </c>
      <c r="AH297" s="73"/>
      <c r="AI297" s="73"/>
      <c r="AJ297" s="73"/>
    </row>
    <row r="298" spans="2:36" ht="24" hidden="1" customHeight="1">
      <c r="B298" s="114" t="s">
        <v>514</v>
      </c>
      <c r="C298" s="114">
        <v>45477</v>
      </c>
      <c r="D298" s="114" t="s">
        <v>266</v>
      </c>
      <c r="E298" s="90">
        <v>618103</v>
      </c>
      <c r="F298" s="146" t="s">
        <v>282</v>
      </c>
      <c r="G298" s="84" t="s">
        <v>543</v>
      </c>
      <c r="H298" s="99" t="s">
        <v>153</v>
      </c>
      <c r="I298" s="85">
        <v>300</v>
      </c>
      <c r="AH298" s="73"/>
      <c r="AI298" s="73"/>
      <c r="AJ298" s="73"/>
    </row>
    <row r="299" spans="2:36" ht="24" hidden="1" customHeight="1">
      <c r="B299" s="114" t="s">
        <v>514</v>
      </c>
      <c r="C299" s="114">
        <v>45477</v>
      </c>
      <c r="D299" s="114" t="s">
        <v>266</v>
      </c>
      <c r="E299" s="90">
        <v>618103</v>
      </c>
      <c r="F299" s="146" t="s">
        <v>282</v>
      </c>
      <c r="G299" s="84" t="s">
        <v>543</v>
      </c>
      <c r="H299" s="99" t="s">
        <v>153</v>
      </c>
      <c r="I299" s="85">
        <v>400</v>
      </c>
      <c r="AH299" s="73"/>
      <c r="AI299" s="73"/>
      <c r="AJ299" s="73"/>
    </row>
    <row r="300" spans="2:36" ht="24" hidden="1" customHeight="1">
      <c r="B300" s="114" t="s">
        <v>514</v>
      </c>
      <c r="C300" s="114">
        <v>45478</v>
      </c>
      <c r="D300" s="114" t="s">
        <v>392</v>
      </c>
      <c r="E300" s="90">
        <v>624200</v>
      </c>
      <c r="F300" s="146" t="s">
        <v>393</v>
      </c>
      <c r="G300" s="84" t="s">
        <v>544</v>
      </c>
      <c r="H300" s="99" t="s">
        <v>146</v>
      </c>
      <c r="I300" s="85">
        <v>50847</v>
      </c>
      <c r="AH300" s="73"/>
      <c r="AI300" s="73"/>
      <c r="AJ300" s="73"/>
    </row>
    <row r="301" spans="2:36" ht="24" hidden="1" customHeight="1">
      <c r="B301" s="114" t="s">
        <v>514</v>
      </c>
      <c r="C301" s="114">
        <v>45478</v>
      </c>
      <c r="D301" s="114" t="s">
        <v>266</v>
      </c>
      <c r="E301" s="90">
        <v>616000</v>
      </c>
      <c r="F301" s="146" t="s">
        <v>524</v>
      </c>
      <c r="G301" s="84" t="s">
        <v>545</v>
      </c>
      <c r="H301" s="99" t="s">
        <v>153</v>
      </c>
      <c r="I301" s="85">
        <v>15000</v>
      </c>
      <c r="AH301" s="73"/>
      <c r="AI301" s="73"/>
      <c r="AJ301" s="73"/>
    </row>
    <row r="302" spans="2:36" ht="24" hidden="1" customHeight="1">
      <c r="B302" s="114" t="s">
        <v>514</v>
      </c>
      <c r="C302" s="114">
        <v>45478</v>
      </c>
      <c r="D302" s="114" t="s">
        <v>266</v>
      </c>
      <c r="E302" s="90">
        <v>616000</v>
      </c>
      <c r="F302" s="146" t="s">
        <v>524</v>
      </c>
      <c r="G302" s="84" t="s">
        <v>546</v>
      </c>
      <c r="H302" s="99" t="s">
        <v>153</v>
      </c>
      <c r="I302" s="85">
        <v>15000</v>
      </c>
      <c r="AH302" s="73"/>
      <c r="AI302" s="73"/>
      <c r="AJ302" s="73"/>
    </row>
    <row r="303" spans="2:36" ht="24" hidden="1" customHeight="1">
      <c r="B303" s="114" t="s">
        <v>514</v>
      </c>
      <c r="C303" s="114">
        <v>45481</v>
      </c>
      <c r="D303" s="114" t="s">
        <v>266</v>
      </c>
      <c r="E303" s="90">
        <v>605300</v>
      </c>
      <c r="F303" s="146" t="s">
        <v>270</v>
      </c>
      <c r="G303" s="84" t="s">
        <v>547</v>
      </c>
      <c r="H303" s="99" t="s">
        <v>140</v>
      </c>
      <c r="I303" s="85">
        <v>10000</v>
      </c>
      <c r="AH303" s="73"/>
      <c r="AI303" s="73"/>
      <c r="AJ303" s="73"/>
    </row>
    <row r="304" spans="2:36" ht="24" hidden="1" customHeight="1">
      <c r="B304" s="114" t="s">
        <v>514</v>
      </c>
      <c r="C304" s="114">
        <v>45481</v>
      </c>
      <c r="D304" s="114" t="s">
        <v>266</v>
      </c>
      <c r="E304" s="90">
        <v>605300</v>
      </c>
      <c r="F304" s="146" t="s">
        <v>270</v>
      </c>
      <c r="G304" s="84" t="s">
        <v>547</v>
      </c>
      <c r="H304" s="99" t="s">
        <v>140</v>
      </c>
      <c r="I304" s="85">
        <v>23699</v>
      </c>
      <c r="AH304" s="73"/>
      <c r="AI304" s="73"/>
      <c r="AJ304" s="73"/>
    </row>
    <row r="305" spans="2:36" ht="24" hidden="1" customHeight="1">
      <c r="B305" s="114" t="s">
        <v>514</v>
      </c>
      <c r="C305" s="114">
        <v>45481</v>
      </c>
      <c r="D305" s="114" t="s">
        <v>266</v>
      </c>
      <c r="E305" s="90">
        <v>605300</v>
      </c>
      <c r="F305" s="146" t="s">
        <v>270</v>
      </c>
      <c r="G305" s="84" t="s">
        <v>547</v>
      </c>
      <c r="H305" s="99" t="s">
        <v>140</v>
      </c>
      <c r="I305" s="85">
        <v>24001</v>
      </c>
      <c r="AH305" s="73"/>
      <c r="AI305" s="73"/>
      <c r="AJ305" s="73"/>
    </row>
    <row r="306" spans="2:36" ht="24" hidden="1" customHeight="1">
      <c r="B306" s="114" t="s">
        <v>514</v>
      </c>
      <c r="C306" s="114">
        <v>45481</v>
      </c>
      <c r="D306" s="114" t="s">
        <v>266</v>
      </c>
      <c r="E306" s="90">
        <v>605300</v>
      </c>
      <c r="F306" s="146" t="s">
        <v>270</v>
      </c>
      <c r="G306" s="84" t="s">
        <v>547</v>
      </c>
      <c r="H306" s="99" t="s">
        <v>140</v>
      </c>
      <c r="I306" s="85">
        <v>28000</v>
      </c>
      <c r="AH306" s="73"/>
      <c r="AI306" s="73"/>
      <c r="AJ306" s="73"/>
    </row>
    <row r="307" spans="2:36" ht="24" hidden="1" customHeight="1">
      <c r="B307" s="114" t="s">
        <v>514</v>
      </c>
      <c r="C307" s="114">
        <v>45481</v>
      </c>
      <c r="D307" s="114" t="s">
        <v>266</v>
      </c>
      <c r="E307" s="90">
        <v>605300</v>
      </c>
      <c r="F307" s="146" t="s">
        <v>270</v>
      </c>
      <c r="G307" s="84" t="s">
        <v>548</v>
      </c>
      <c r="H307" s="99" t="s">
        <v>142</v>
      </c>
      <c r="I307" s="85">
        <v>30001</v>
      </c>
      <c r="AH307" s="73"/>
      <c r="AI307" s="73"/>
      <c r="AJ307" s="73"/>
    </row>
    <row r="308" spans="2:36" ht="24" hidden="1" customHeight="1">
      <c r="B308" s="114" t="s">
        <v>514</v>
      </c>
      <c r="C308" s="114">
        <v>45481</v>
      </c>
      <c r="D308" s="114" t="s">
        <v>287</v>
      </c>
      <c r="E308" s="90">
        <v>637200</v>
      </c>
      <c r="F308" s="146" t="s">
        <v>299</v>
      </c>
      <c r="G308" s="84" t="s">
        <v>549</v>
      </c>
      <c r="H308" s="99" t="s">
        <v>173</v>
      </c>
      <c r="I308" s="85">
        <v>100000</v>
      </c>
      <c r="AH308" s="73"/>
      <c r="AI308" s="73"/>
      <c r="AJ308" s="73"/>
    </row>
    <row r="309" spans="2:36" ht="24" hidden="1" customHeight="1">
      <c r="B309" s="114" t="s">
        <v>514</v>
      </c>
      <c r="C309" s="114">
        <v>45481</v>
      </c>
      <c r="D309" s="114" t="s">
        <v>287</v>
      </c>
      <c r="E309" s="90">
        <v>637200</v>
      </c>
      <c r="F309" s="146" t="s">
        <v>299</v>
      </c>
      <c r="G309" s="84" t="s">
        <v>550</v>
      </c>
      <c r="H309" s="99" t="s">
        <v>164</v>
      </c>
      <c r="I309" s="85">
        <v>400000</v>
      </c>
      <c r="AH309" s="73"/>
      <c r="AI309" s="73"/>
      <c r="AJ309" s="73"/>
    </row>
    <row r="310" spans="2:36" ht="24" hidden="1" customHeight="1">
      <c r="B310" s="114" t="s">
        <v>514</v>
      </c>
      <c r="C310" s="114">
        <v>45481</v>
      </c>
      <c r="D310" s="114" t="s">
        <v>266</v>
      </c>
      <c r="E310" s="90">
        <v>618103</v>
      </c>
      <c r="F310" s="146" t="s">
        <v>282</v>
      </c>
      <c r="G310" s="84" t="s">
        <v>551</v>
      </c>
      <c r="H310" s="99" t="s">
        <v>153</v>
      </c>
      <c r="I310" s="85">
        <v>1000</v>
      </c>
      <c r="AH310" s="73"/>
      <c r="AI310" s="73"/>
      <c r="AJ310" s="73"/>
    </row>
    <row r="311" spans="2:36" ht="24" hidden="1" customHeight="1">
      <c r="B311" s="114" t="s">
        <v>514</v>
      </c>
      <c r="C311" s="114">
        <v>45481</v>
      </c>
      <c r="D311" s="114" t="s">
        <v>266</v>
      </c>
      <c r="E311" s="90">
        <v>618103</v>
      </c>
      <c r="F311" s="146" t="s">
        <v>282</v>
      </c>
      <c r="G311" s="84" t="s">
        <v>552</v>
      </c>
      <c r="H311" s="99" t="s">
        <v>153</v>
      </c>
      <c r="I311" s="85">
        <v>300</v>
      </c>
      <c r="AH311" s="73"/>
      <c r="AI311" s="73"/>
      <c r="AJ311" s="73"/>
    </row>
    <row r="312" spans="2:36" ht="24" hidden="1" customHeight="1">
      <c r="B312" s="114" t="s">
        <v>514</v>
      </c>
      <c r="C312" s="114">
        <v>45481</v>
      </c>
      <c r="D312" s="114" t="s">
        <v>266</v>
      </c>
      <c r="E312" s="90">
        <v>618103</v>
      </c>
      <c r="F312" s="146" t="s">
        <v>282</v>
      </c>
      <c r="G312" s="84" t="s">
        <v>552</v>
      </c>
      <c r="H312" s="99" t="s">
        <v>153</v>
      </c>
      <c r="I312" s="85">
        <v>1000</v>
      </c>
      <c r="AH312" s="73"/>
      <c r="AI312" s="73"/>
      <c r="AJ312" s="73"/>
    </row>
    <row r="313" spans="2:36" ht="24" hidden="1" customHeight="1">
      <c r="B313" s="114" t="s">
        <v>514</v>
      </c>
      <c r="C313" s="114">
        <v>45481</v>
      </c>
      <c r="D313" s="114" t="s">
        <v>266</v>
      </c>
      <c r="E313" s="90">
        <v>618103</v>
      </c>
      <c r="F313" s="146" t="s">
        <v>282</v>
      </c>
      <c r="G313" s="84" t="s">
        <v>552</v>
      </c>
      <c r="H313" s="99" t="s">
        <v>153</v>
      </c>
      <c r="I313" s="85">
        <v>1000</v>
      </c>
      <c r="AH313" s="73"/>
      <c r="AI313" s="73"/>
      <c r="AJ313" s="73"/>
    </row>
    <row r="314" spans="2:36" ht="24" hidden="1" customHeight="1">
      <c r="B314" s="114" t="s">
        <v>514</v>
      </c>
      <c r="C314" s="114">
        <v>45481</v>
      </c>
      <c r="D314" s="114" t="s">
        <v>266</v>
      </c>
      <c r="E314" s="90">
        <v>618103</v>
      </c>
      <c r="F314" s="146" t="s">
        <v>282</v>
      </c>
      <c r="G314" s="84" t="s">
        <v>552</v>
      </c>
      <c r="H314" s="99" t="s">
        <v>153</v>
      </c>
      <c r="I314" s="85">
        <v>1000</v>
      </c>
      <c r="AH314" s="73"/>
      <c r="AI314" s="73"/>
      <c r="AJ314" s="73"/>
    </row>
    <row r="315" spans="2:36" ht="24" hidden="1" customHeight="1">
      <c r="B315" s="114" t="s">
        <v>514</v>
      </c>
      <c r="C315" s="114">
        <v>45482</v>
      </c>
      <c r="D315" s="114" t="s">
        <v>287</v>
      </c>
      <c r="E315" s="90">
        <v>632700</v>
      </c>
      <c r="F315" s="146" t="s">
        <v>288</v>
      </c>
      <c r="G315" s="84" t="s">
        <v>553</v>
      </c>
      <c r="H315" s="99" t="s">
        <v>157</v>
      </c>
      <c r="I315" s="85">
        <v>120000</v>
      </c>
      <c r="AH315" s="73"/>
      <c r="AI315" s="73"/>
      <c r="AJ315" s="73"/>
    </row>
    <row r="316" spans="2:36" ht="24" hidden="1" customHeight="1">
      <c r="B316" s="114" t="s">
        <v>514</v>
      </c>
      <c r="C316" s="114">
        <v>45483</v>
      </c>
      <c r="D316" s="114" t="s">
        <v>266</v>
      </c>
      <c r="E316" s="90">
        <v>605800</v>
      </c>
      <c r="F316" s="146" t="s">
        <v>285</v>
      </c>
      <c r="G316" s="84" t="s">
        <v>554</v>
      </c>
      <c r="H316" s="99" t="s">
        <v>147</v>
      </c>
      <c r="I316" s="85">
        <v>36000</v>
      </c>
      <c r="AH316" s="73"/>
      <c r="AI316" s="73"/>
      <c r="AJ316" s="73"/>
    </row>
    <row r="317" spans="2:36" ht="24" hidden="1" customHeight="1">
      <c r="B317" s="114" t="s">
        <v>514</v>
      </c>
      <c r="C317" s="114">
        <v>45483</v>
      </c>
      <c r="D317" s="114" t="s">
        <v>269</v>
      </c>
      <c r="E317" s="90">
        <v>605300</v>
      </c>
      <c r="F317" s="146" t="s">
        <v>270</v>
      </c>
      <c r="G317" s="84" t="s">
        <v>555</v>
      </c>
      <c r="H317" s="99" t="s">
        <v>143</v>
      </c>
      <c r="I317" s="85">
        <v>30000</v>
      </c>
      <c r="AH317" s="73"/>
      <c r="AI317" s="73"/>
      <c r="AJ317" s="73"/>
    </row>
    <row r="318" spans="2:36" ht="24" hidden="1" customHeight="1">
      <c r="B318" s="114" t="s">
        <v>514</v>
      </c>
      <c r="C318" s="114">
        <v>45483</v>
      </c>
      <c r="D318" s="114" t="s">
        <v>269</v>
      </c>
      <c r="E318" s="90">
        <v>605300</v>
      </c>
      <c r="F318" s="146" t="s">
        <v>270</v>
      </c>
      <c r="G318" s="84" t="s">
        <v>555</v>
      </c>
      <c r="H318" s="99" t="s">
        <v>143</v>
      </c>
      <c r="I318" s="85">
        <v>10006</v>
      </c>
      <c r="AH318" s="73"/>
      <c r="AI318" s="73"/>
      <c r="AJ318" s="73"/>
    </row>
    <row r="319" spans="2:36" ht="24" hidden="1" customHeight="1">
      <c r="B319" s="114" t="s">
        <v>514</v>
      </c>
      <c r="C319" s="114">
        <v>45483</v>
      </c>
      <c r="D319" s="114" t="s">
        <v>269</v>
      </c>
      <c r="E319" s="90">
        <v>628800</v>
      </c>
      <c r="F319" s="146" t="s">
        <v>306</v>
      </c>
      <c r="G319" s="84" t="s">
        <v>556</v>
      </c>
      <c r="H319" s="99" t="s">
        <v>73</v>
      </c>
      <c r="I319" s="85">
        <v>14900</v>
      </c>
      <c r="AH319" s="73"/>
      <c r="AI319" s="73"/>
      <c r="AJ319" s="73"/>
    </row>
    <row r="320" spans="2:36" ht="24" hidden="1" customHeight="1">
      <c r="B320" s="114" t="s">
        <v>514</v>
      </c>
      <c r="C320" s="114">
        <v>45483</v>
      </c>
      <c r="D320" s="114" t="s">
        <v>269</v>
      </c>
      <c r="E320" s="90">
        <v>628800</v>
      </c>
      <c r="F320" s="146" t="s">
        <v>306</v>
      </c>
      <c r="G320" s="84" t="s">
        <v>557</v>
      </c>
      <c r="H320" s="99" t="s">
        <v>73</v>
      </c>
      <c r="I320" s="85">
        <v>15100</v>
      </c>
      <c r="AH320" s="73"/>
      <c r="AI320" s="73"/>
      <c r="AJ320" s="73"/>
    </row>
    <row r="321" spans="2:36" ht="24" hidden="1" customHeight="1">
      <c r="B321" s="114" t="s">
        <v>514</v>
      </c>
      <c r="C321" s="114">
        <v>45483</v>
      </c>
      <c r="D321" s="114" t="s">
        <v>287</v>
      </c>
      <c r="E321" s="90">
        <v>632700</v>
      </c>
      <c r="F321" s="146" t="s">
        <v>288</v>
      </c>
      <c r="G321" s="84" t="s">
        <v>558</v>
      </c>
      <c r="H321" s="99" t="s">
        <v>170</v>
      </c>
      <c r="I321" s="85">
        <v>400000</v>
      </c>
      <c r="AH321" s="73"/>
      <c r="AI321" s="73"/>
      <c r="AJ321" s="73"/>
    </row>
    <row r="322" spans="2:36" ht="24" hidden="1" customHeight="1">
      <c r="B322" s="114" t="s">
        <v>514</v>
      </c>
      <c r="C322" s="114">
        <v>45483</v>
      </c>
      <c r="D322" s="114" t="s">
        <v>287</v>
      </c>
      <c r="E322" s="90">
        <v>632700</v>
      </c>
      <c r="F322" s="146" t="s">
        <v>288</v>
      </c>
      <c r="G322" s="84" t="s">
        <v>559</v>
      </c>
      <c r="H322" s="99" t="s">
        <v>166</v>
      </c>
      <c r="I322" s="85">
        <v>650000</v>
      </c>
      <c r="AH322" s="73"/>
      <c r="AI322" s="73"/>
      <c r="AJ322" s="73"/>
    </row>
    <row r="323" spans="2:36" ht="24" hidden="1" customHeight="1">
      <c r="B323" s="114" t="s">
        <v>514</v>
      </c>
      <c r="C323" s="114">
        <v>45483</v>
      </c>
      <c r="D323" s="114" t="s">
        <v>287</v>
      </c>
      <c r="E323" s="90">
        <v>632700</v>
      </c>
      <c r="F323" s="146" t="s">
        <v>288</v>
      </c>
      <c r="G323" s="84" t="s">
        <v>560</v>
      </c>
      <c r="H323" s="99" t="s">
        <v>158</v>
      </c>
      <c r="I323" s="85">
        <v>120000</v>
      </c>
      <c r="AH323" s="73"/>
      <c r="AI323" s="73"/>
      <c r="AJ323" s="73"/>
    </row>
    <row r="324" spans="2:36" ht="24" hidden="1" customHeight="1">
      <c r="B324" s="114" t="s">
        <v>514</v>
      </c>
      <c r="C324" s="114">
        <v>45483</v>
      </c>
      <c r="D324" s="114" t="s">
        <v>287</v>
      </c>
      <c r="E324" s="90">
        <v>632700</v>
      </c>
      <c r="F324" s="146" t="s">
        <v>288</v>
      </c>
      <c r="G324" s="84" t="s">
        <v>561</v>
      </c>
      <c r="H324" s="99" t="s">
        <v>174</v>
      </c>
      <c r="I324" s="85">
        <v>400000</v>
      </c>
      <c r="AH324" s="73"/>
      <c r="AI324" s="73"/>
      <c r="AJ324" s="73"/>
    </row>
    <row r="325" spans="2:36" ht="24" hidden="1" customHeight="1">
      <c r="B325" s="114" t="s">
        <v>514</v>
      </c>
      <c r="C325" s="114">
        <v>45484</v>
      </c>
      <c r="D325" s="114" t="s">
        <v>266</v>
      </c>
      <c r="E325" s="90">
        <v>605300</v>
      </c>
      <c r="F325" s="146" t="s">
        <v>270</v>
      </c>
      <c r="G325" s="84" t="s">
        <v>562</v>
      </c>
      <c r="H325" s="99" t="s">
        <v>140</v>
      </c>
      <c r="I325" s="85">
        <v>32100</v>
      </c>
      <c r="AH325" s="73"/>
      <c r="AI325" s="73"/>
      <c r="AJ325" s="73"/>
    </row>
    <row r="326" spans="2:36" ht="24" hidden="1" customHeight="1">
      <c r="B326" s="114" t="s">
        <v>514</v>
      </c>
      <c r="C326" s="114">
        <v>45484</v>
      </c>
      <c r="D326" s="114" t="s">
        <v>266</v>
      </c>
      <c r="E326" s="90">
        <v>605300</v>
      </c>
      <c r="F326" s="146" t="s">
        <v>270</v>
      </c>
      <c r="G326" s="84" t="s">
        <v>562</v>
      </c>
      <c r="H326" s="99" t="s">
        <v>140</v>
      </c>
      <c r="I326" s="85">
        <v>29300</v>
      </c>
      <c r="AH326" s="73"/>
      <c r="AI326" s="73"/>
      <c r="AJ326" s="73"/>
    </row>
    <row r="327" spans="2:36" ht="24" hidden="1" customHeight="1">
      <c r="B327" s="114" t="s">
        <v>514</v>
      </c>
      <c r="C327" s="114">
        <v>45484</v>
      </c>
      <c r="D327" s="114" t="s">
        <v>266</v>
      </c>
      <c r="E327" s="90">
        <v>605300</v>
      </c>
      <c r="F327" s="146" t="s">
        <v>270</v>
      </c>
      <c r="G327" s="84" t="s">
        <v>562</v>
      </c>
      <c r="H327" s="99" t="s">
        <v>140</v>
      </c>
      <c r="I327" s="85">
        <v>32436</v>
      </c>
      <c r="AH327" s="73"/>
      <c r="AI327" s="73"/>
      <c r="AJ327" s="73"/>
    </row>
    <row r="328" spans="2:36" ht="24" hidden="1" customHeight="1">
      <c r="B328" s="114" t="s">
        <v>514</v>
      </c>
      <c r="C328" s="114">
        <v>45484</v>
      </c>
      <c r="D328" s="114" t="s">
        <v>266</v>
      </c>
      <c r="E328" s="90">
        <v>605300</v>
      </c>
      <c r="F328" s="146" t="s">
        <v>270</v>
      </c>
      <c r="G328" s="84" t="s">
        <v>562</v>
      </c>
      <c r="H328" s="99" t="s">
        <v>140</v>
      </c>
      <c r="I328" s="85">
        <v>21501</v>
      </c>
      <c r="AH328" s="73"/>
      <c r="AI328" s="73"/>
      <c r="AJ328" s="73"/>
    </row>
    <row r="329" spans="2:36" ht="24" hidden="1" customHeight="1">
      <c r="B329" s="114" t="s">
        <v>514</v>
      </c>
      <c r="C329" s="114">
        <v>45484</v>
      </c>
      <c r="D329" s="114" t="s">
        <v>266</v>
      </c>
      <c r="E329" s="90">
        <v>618103</v>
      </c>
      <c r="F329" s="146" t="s">
        <v>282</v>
      </c>
      <c r="G329" s="84" t="s">
        <v>563</v>
      </c>
      <c r="H329" s="99" t="s">
        <v>153</v>
      </c>
      <c r="I329" s="85">
        <v>1000</v>
      </c>
      <c r="AH329" s="73"/>
      <c r="AI329" s="73"/>
      <c r="AJ329" s="73"/>
    </row>
    <row r="330" spans="2:36" ht="24" hidden="1" customHeight="1">
      <c r="B330" s="114" t="s">
        <v>514</v>
      </c>
      <c r="C330" s="114">
        <v>45484</v>
      </c>
      <c r="D330" s="114" t="s">
        <v>266</v>
      </c>
      <c r="E330" s="90">
        <v>618103</v>
      </c>
      <c r="F330" s="146" t="s">
        <v>282</v>
      </c>
      <c r="G330" s="84" t="s">
        <v>563</v>
      </c>
      <c r="H330" s="99" t="s">
        <v>153</v>
      </c>
      <c r="I330" s="85">
        <v>300</v>
      </c>
      <c r="AH330" s="73"/>
      <c r="AI330" s="73"/>
      <c r="AJ330" s="73"/>
    </row>
    <row r="331" spans="2:36" ht="24" hidden="1" customHeight="1">
      <c r="B331" s="114" t="s">
        <v>514</v>
      </c>
      <c r="C331" s="114">
        <v>45484</v>
      </c>
      <c r="D331" s="114" t="s">
        <v>266</v>
      </c>
      <c r="E331" s="90">
        <v>618103</v>
      </c>
      <c r="F331" s="146" t="s">
        <v>282</v>
      </c>
      <c r="G331" s="84" t="s">
        <v>563</v>
      </c>
      <c r="H331" s="99" t="s">
        <v>153</v>
      </c>
      <c r="I331" s="85">
        <v>1000</v>
      </c>
      <c r="AH331" s="73"/>
      <c r="AI331" s="73"/>
      <c r="AJ331" s="73"/>
    </row>
    <row r="332" spans="2:36" ht="24" hidden="1" customHeight="1">
      <c r="B332" s="114" t="s">
        <v>514</v>
      </c>
      <c r="C332" s="114">
        <v>45484</v>
      </c>
      <c r="D332" s="114" t="s">
        <v>287</v>
      </c>
      <c r="E332" s="90">
        <v>632700</v>
      </c>
      <c r="F332" s="146" t="s">
        <v>288</v>
      </c>
      <c r="G332" s="84" t="s">
        <v>564</v>
      </c>
      <c r="H332" s="99" t="s">
        <v>176</v>
      </c>
      <c r="I332" s="85">
        <v>120000</v>
      </c>
      <c r="AH332" s="73"/>
      <c r="AI332" s="73"/>
      <c r="AJ332" s="73"/>
    </row>
    <row r="333" spans="2:36" ht="24" hidden="1" customHeight="1">
      <c r="B333" s="114" t="s">
        <v>514</v>
      </c>
      <c r="C333" s="114">
        <v>45484</v>
      </c>
      <c r="D333" s="114" t="s">
        <v>287</v>
      </c>
      <c r="E333" s="90">
        <v>632700</v>
      </c>
      <c r="F333" s="146" t="s">
        <v>288</v>
      </c>
      <c r="G333" s="84" t="s">
        <v>565</v>
      </c>
      <c r="H333" s="99" t="s">
        <v>160</v>
      </c>
      <c r="I333" s="85">
        <v>1350000</v>
      </c>
      <c r="AH333" s="73"/>
      <c r="AI333" s="73"/>
      <c r="AJ333" s="73"/>
    </row>
    <row r="334" spans="2:36" ht="24" hidden="1" customHeight="1">
      <c r="B334" s="114" t="s">
        <v>514</v>
      </c>
      <c r="C334" s="114">
        <v>45484</v>
      </c>
      <c r="D334" s="114" t="s">
        <v>287</v>
      </c>
      <c r="E334" s="90">
        <v>632700</v>
      </c>
      <c r="F334" s="146" t="s">
        <v>288</v>
      </c>
      <c r="G334" s="84" t="s">
        <v>566</v>
      </c>
      <c r="H334" s="99" t="s">
        <v>169</v>
      </c>
      <c r="I334" s="85">
        <v>400000</v>
      </c>
      <c r="AH334" s="73"/>
      <c r="AI334" s="73"/>
      <c r="AJ334" s="73"/>
    </row>
    <row r="335" spans="2:36" ht="24" hidden="1" customHeight="1">
      <c r="B335" s="114" t="s">
        <v>514</v>
      </c>
      <c r="C335" s="114">
        <v>45484</v>
      </c>
      <c r="D335" s="114" t="s">
        <v>287</v>
      </c>
      <c r="E335" s="90">
        <v>632700</v>
      </c>
      <c r="F335" s="146" t="s">
        <v>288</v>
      </c>
      <c r="G335" s="84" t="s">
        <v>567</v>
      </c>
      <c r="H335" s="99" t="s">
        <v>161</v>
      </c>
      <c r="I335" s="85">
        <v>1350000</v>
      </c>
      <c r="AH335" s="73"/>
      <c r="AI335" s="73"/>
      <c r="AJ335" s="73"/>
    </row>
    <row r="336" spans="2:36" ht="24" hidden="1" customHeight="1">
      <c r="B336" s="114" t="s">
        <v>514</v>
      </c>
      <c r="C336" s="114">
        <v>45485</v>
      </c>
      <c r="D336" s="114" t="s">
        <v>266</v>
      </c>
      <c r="E336" s="90">
        <v>638400</v>
      </c>
      <c r="F336" s="146" t="s">
        <v>267</v>
      </c>
      <c r="G336" s="84" t="s">
        <v>568</v>
      </c>
      <c r="H336" s="99" t="s">
        <v>151</v>
      </c>
      <c r="I336" s="85">
        <v>160000</v>
      </c>
      <c r="AH336" s="73"/>
      <c r="AI336" s="73"/>
      <c r="AJ336" s="73"/>
    </row>
    <row r="337" spans="2:36" ht="24" hidden="1" customHeight="1">
      <c r="B337" s="114" t="s">
        <v>514</v>
      </c>
      <c r="C337" s="114">
        <v>45485</v>
      </c>
      <c r="D337" s="114" t="s">
        <v>266</v>
      </c>
      <c r="E337" s="90">
        <v>638400</v>
      </c>
      <c r="F337" s="146" t="s">
        <v>267</v>
      </c>
      <c r="G337" s="84" t="s">
        <v>569</v>
      </c>
      <c r="H337" s="99" t="s">
        <v>115</v>
      </c>
      <c r="I337" s="85">
        <v>100000</v>
      </c>
      <c r="AH337" s="73"/>
      <c r="AI337" s="73"/>
      <c r="AJ337" s="73"/>
    </row>
    <row r="338" spans="2:36" ht="24" hidden="1" customHeight="1">
      <c r="B338" s="114" t="s">
        <v>514</v>
      </c>
      <c r="C338" s="114">
        <v>45485</v>
      </c>
      <c r="D338" s="114" t="s">
        <v>287</v>
      </c>
      <c r="E338" s="90">
        <v>632700</v>
      </c>
      <c r="F338" s="146" t="s">
        <v>288</v>
      </c>
      <c r="G338" s="84" t="s">
        <v>570</v>
      </c>
      <c r="H338" s="99" t="s">
        <v>159</v>
      </c>
      <c r="I338" s="85">
        <v>2625000</v>
      </c>
      <c r="AH338" s="73"/>
      <c r="AI338" s="73"/>
      <c r="AJ338" s="73"/>
    </row>
    <row r="339" spans="2:36" ht="24" hidden="1" customHeight="1">
      <c r="B339" s="114" t="s">
        <v>514</v>
      </c>
      <c r="C339" s="114">
        <v>45490</v>
      </c>
      <c r="D339" s="114" t="s">
        <v>304</v>
      </c>
      <c r="E339" s="90">
        <v>625200</v>
      </c>
      <c r="F339" s="146" t="s">
        <v>571</v>
      </c>
      <c r="G339" s="84" t="s">
        <v>572</v>
      </c>
      <c r="H339" s="99" t="s">
        <v>125</v>
      </c>
      <c r="I339" s="85">
        <v>56138</v>
      </c>
      <c r="AH339" s="73"/>
      <c r="AI339" s="73"/>
      <c r="AJ339" s="73"/>
    </row>
    <row r="340" spans="2:36" ht="24" hidden="1" customHeight="1">
      <c r="B340" s="114" t="s">
        <v>514</v>
      </c>
      <c r="C340" s="114">
        <v>45490</v>
      </c>
      <c r="D340" s="114" t="s">
        <v>304</v>
      </c>
      <c r="E340" s="90">
        <v>625200</v>
      </c>
      <c r="F340" s="146" t="s">
        <v>571</v>
      </c>
      <c r="G340" s="84" t="s">
        <v>573</v>
      </c>
      <c r="H340" s="99" t="s">
        <v>125</v>
      </c>
      <c r="I340" s="85">
        <v>56138</v>
      </c>
      <c r="AH340" s="73"/>
      <c r="AI340" s="73"/>
      <c r="AJ340" s="73"/>
    </row>
    <row r="341" spans="2:36" ht="24" hidden="1" customHeight="1">
      <c r="B341" s="114" t="s">
        <v>514</v>
      </c>
      <c r="C341" s="114">
        <v>45490</v>
      </c>
      <c r="D341" s="114" t="s">
        <v>304</v>
      </c>
      <c r="E341" s="90">
        <v>625200</v>
      </c>
      <c r="F341" s="146" t="s">
        <v>571</v>
      </c>
      <c r="G341" s="84" t="s">
        <v>574</v>
      </c>
      <c r="H341" s="99" t="s">
        <v>125</v>
      </c>
      <c r="I341" s="85">
        <v>56138</v>
      </c>
      <c r="AH341" s="73"/>
      <c r="AI341" s="73"/>
      <c r="AJ341" s="73"/>
    </row>
    <row r="342" spans="2:36" ht="24" hidden="1" customHeight="1">
      <c r="B342" s="114" t="s">
        <v>514</v>
      </c>
      <c r="C342" s="114">
        <v>45490</v>
      </c>
      <c r="D342" s="114" t="s">
        <v>304</v>
      </c>
      <c r="E342" s="90">
        <v>625200</v>
      </c>
      <c r="F342" s="146" t="s">
        <v>571</v>
      </c>
      <c r="G342" s="84" t="s">
        <v>575</v>
      </c>
      <c r="H342" s="99" t="s">
        <v>123</v>
      </c>
      <c r="I342" s="85">
        <v>81284</v>
      </c>
      <c r="AH342" s="73"/>
      <c r="AI342" s="73"/>
      <c r="AJ342" s="73"/>
    </row>
    <row r="343" spans="2:36" ht="24" customHeight="1">
      <c r="B343" s="114" t="s">
        <v>514</v>
      </c>
      <c r="C343" s="114">
        <v>45490</v>
      </c>
      <c r="D343" s="114" t="s">
        <v>273</v>
      </c>
      <c r="E343" s="90">
        <v>605700</v>
      </c>
      <c r="F343" s="146" t="s">
        <v>274</v>
      </c>
      <c r="G343" s="84" t="s">
        <v>576</v>
      </c>
      <c r="H343" s="99" t="s">
        <v>148</v>
      </c>
      <c r="I343" s="85">
        <v>52000</v>
      </c>
      <c r="AH343" s="73"/>
      <c r="AI343" s="73"/>
      <c r="AJ343" s="73"/>
    </row>
    <row r="344" spans="2:36" ht="24" hidden="1" customHeight="1">
      <c r="B344" s="114" t="s">
        <v>514</v>
      </c>
      <c r="C344" s="114">
        <v>45491</v>
      </c>
      <c r="D344" s="114" t="s">
        <v>269</v>
      </c>
      <c r="E344" s="90">
        <v>605300</v>
      </c>
      <c r="F344" s="146" t="s">
        <v>270</v>
      </c>
      <c r="G344" s="84" t="s">
        <v>539</v>
      </c>
      <c r="H344" s="99" t="s">
        <v>143</v>
      </c>
      <c r="I344" s="85">
        <v>30000</v>
      </c>
      <c r="AH344" s="73"/>
      <c r="AI344" s="73"/>
      <c r="AJ344" s="73"/>
    </row>
    <row r="345" spans="2:36" ht="24" hidden="1" customHeight="1">
      <c r="B345" s="114" t="s">
        <v>514</v>
      </c>
      <c r="C345" s="114">
        <v>45491</v>
      </c>
      <c r="D345" s="114" t="s">
        <v>304</v>
      </c>
      <c r="E345" s="90">
        <v>625100</v>
      </c>
      <c r="F345" s="146" t="s">
        <v>577</v>
      </c>
      <c r="G345" s="84" t="s">
        <v>578</v>
      </c>
      <c r="H345" s="99" t="s">
        <v>121</v>
      </c>
      <c r="I345" s="85">
        <v>13227</v>
      </c>
      <c r="AH345" s="73"/>
      <c r="AI345" s="73"/>
      <c r="AJ345" s="73"/>
    </row>
    <row r="346" spans="2:36" ht="24" hidden="1" customHeight="1">
      <c r="B346" s="114" t="s">
        <v>514</v>
      </c>
      <c r="C346" s="114">
        <v>45491</v>
      </c>
      <c r="D346" s="114" t="s">
        <v>304</v>
      </c>
      <c r="E346" s="90">
        <v>625100</v>
      </c>
      <c r="F346" s="146" t="s">
        <v>577</v>
      </c>
      <c r="G346" s="84" t="s">
        <v>579</v>
      </c>
      <c r="H346" s="99" t="s">
        <v>121</v>
      </c>
      <c r="I346" s="85">
        <v>13227</v>
      </c>
      <c r="AH346" s="73"/>
      <c r="AI346" s="73"/>
      <c r="AJ346" s="73"/>
    </row>
    <row r="347" spans="2:36" ht="24" hidden="1" customHeight="1">
      <c r="B347" s="114" t="s">
        <v>514</v>
      </c>
      <c r="C347" s="114">
        <v>45491</v>
      </c>
      <c r="D347" s="114" t="s">
        <v>304</v>
      </c>
      <c r="E347" s="90">
        <v>625100</v>
      </c>
      <c r="F347" s="146" t="s">
        <v>577</v>
      </c>
      <c r="G347" s="84" t="s">
        <v>580</v>
      </c>
      <c r="H347" s="99" t="s">
        <v>121</v>
      </c>
      <c r="I347" s="85">
        <v>13227</v>
      </c>
      <c r="AH347" s="73"/>
      <c r="AI347" s="73"/>
      <c r="AJ347" s="73"/>
    </row>
    <row r="348" spans="2:36" ht="24" hidden="1" customHeight="1">
      <c r="B348" s="114" t="s">
        <v>514</v>
      </c>
      <c r="C348" s="114">
        <v>45491</v>
      </c>
      <c r="D348" s="114" t="s">
        <v>304</v>
      </c>
      <c r="E348" s="90">
        <v>625100</v>
      </c>
      <c r="F348" s="146" t="s">
        <v>577</v>
      </c>
      <c r="G348" s="84" t="s">
        <v>581</v>
      </c>
      <c r="H348" s="99" t="s">
        <v>121</v>
      </c>
      <c r="I348" s="85">
        <v>13227</v>
      </c>
      <c r="AH348" s="73"/>
      <c r="AI348" s="73"/>
      <c r="AJ348" s="73"/>
    </row>
    <row r="349" spans="2:36" ht="24" hidden="1" customHeight="1">
      <c r="B349" s="114" t="s">
        <v>514</v>
      </c>
      <c r="C349" s="114">
        <v>45491</v>
      </c>
      <c r="D349" s="114" t="s">
        <v>304</v>
      </c>
      <c r="E349" s="90">
        <v>625100</v>
      </c>
      <c r="F349" s="146" t="s">
        <v>577</v>
      </c>
      <c r="G349" s="84" t="s">
        <v>582</v>
      </c>
      <c r="H349" s="99" t="s">
        <v>121</v>
      </c>
      <c r="I349" s="85">
        <v>13227</v>
      </c>
      <c r="AH349" s="73"/>
      <c r="AI349" s="73"/>
      <c r="AJ349" s="73"/>
    </row>
    <row r="350" spans="2:36" ht="24" hidden="1" customHeight="1">
      <c r="B350" s="114" t="s">
        <v>514</v>
      </c>
      <c r="C350" s="114">
        <v>45491</v>
      </c>
      <c r="D350" s="114" t="s">
        <v>304</v>
      </c>
      <c r="E350" s="90">
        <v>625100</v>
      </c>
      <c r="F350" s="146" t="s">
        <v>577</v>
      </c>
      <c r="G350" s="84" t="s">
        <v>583</v>
      </c>
      <c r="H350" s="99" t="s">
        <v>121</v>
      </c>
      <c r="I350" s="85">
        <v>13227</v>
      </c>
      <c r="AH350" s="73"/>
      <c r="AI350" s="73"/>
      <c r="AJ350" s="73"/>
    </row>
    <row r="351" spans="2:36" ht="24" hidden="1" customHeight="1">
      <c r="B351" s="114" t="s">
        <v>514</v>
      </c>
      <c r="C351" s="114">
        <v>45491</v>
      </c>
      <c r="D351" s="114" t="s">
        <v>304</v>
      </c>
      <c r="E351" s="90">
        <v>625100</v>
      </c>
      <c r="F351" s="146" t="s">
        <v>577</v>
      </c>
      <c r="G351" s="84" t="s">
        <v>584</v>
      </c>
      <c r="H351" s="99" t="s">
        <v>121</v>
      </c>
      <c r="I351" s="85">
        <v>13231</v>
      </c>
      <c r="AH351" s="73"/>
      <c r="AI351" s="73"/>
      <c r="AJ351" s="73"/>
    </row>
    <row r="352" spans="2:36" ht="24" hidden="1" customHeight="1">
      <c r="B352" s="114" t="s">
        <v>514</v>
      </c>
      <c r="C352" s="114">
        <v>45491</v>
      </c>
      <c r="D352" s="114" t="s">
        <v>304</v>
      </c>
      <c r="E352" s="90">
        <v>625100</v>
      </c>
      <c r="F352" s="146" t="s">
        <v>577</v>
      </c>
      <c r="G352" s="84" t="s">
        <v>585</v>
      </c>
      <c r="H352" s="99" t="s">
        <v>121</v>
      </c>
      <c r="I352" s="85">
        <v>13227</v>
      </c>
      <c r="AH352" s="73"/>
      <c r="AI352" s="73"/>
      <c r="AJ352" s="73"/>
    </row>
    <row r="353" spans="2:36" ht="24" hidden="1" customHeight="1">
      <c r="B353" s="114" t="s">
        <v>514</v>
      </c>
      <c r="C353" s="114">
        <v>45491</v>
      </c>
      <c r="D353" s="114" t="s">
        <v>269</v>
      </c>
      <c r="E353" s="90">
        <v>618103</v>
      </c>
      <c r="F353" s="146" t="s">
        <v>282</v>
      </c>
      <c r="G353" s="84" t="s">
        <v>510</v>
      </c>
      <c r="H353" s="99" t="s">
        <v>153</v>
      </c>
      <c r="I353" s="85">
        <v>1000</v>
      </c>
      <c r="AH353" s="73"/>
      <c r="AI353" s="73"/>
      <c r="AJ353" s="73"/>
    </row>
    <row r="354" spans="2:36" ht="24" hidden="1" customHeight="1">
      <c r="B354" s="114" t="s">
        <v>514</v>
      </c>
      <c r="C354" s="114">
        <v>45491</v>
      </c>
      <c r="D354" s="114" t="s">
        <v>269</v>
      </c>
      <c r="E354" s="90">
        <v>618103</v>
      </c>
      <c r="F354" s="146" t="s">
        <v>282</v>
      </c>
      <c r="G354" s="84" t="s">
        <v>510</v>
      </c>
      <c r="H354" s="99" t="s">
        <v>153</v>
      </c>
      <c r="I354" s="85">
        <v>1000</v>
      </c>
      <c r="AH354" s="73"/>
      <c r="AI354" s="73"/>
      <c r="AJ354" s="73"/>
    </row>
    <row r="355" spans="2:36" ht="24" hidden="1" customHeight="1">
      <c r="B355" s="114" t="s">
        <v>514</v>
      </c>
      <c r="C355" s="114">
        <v>45492</v>
      </c>
      <c r="D355" s="114" t="s">
        <v>323</v>
      </c>
      <c r="E355" s="90">
        <v>658800</v>
      </c>
      <c r="F355" s="146" t="s">
        <v>279</v>
      </c>
      <c r="G355" s="84" t="s">
        <v>586</v>
      </c>
      <c r="H355" s="99" t="s">
        <v>179</v>
      </c>
      <c r="I355" s="85">
        <v>2</v>
      </c>
      <c r="AH355" s="73"/>
      <c r="AI355" s="73"/>
      <c r="AJ355" s="73"/>
    </row>
    <row r="356" spans="2:36" ht="24" hidden="1" customHeight="1">
      <c r="B356" s="114" t="s">
        <v>514</v>
      </c>
      <c r="C356" s="114">
        <v>45495</v>
      </c>
      <c r="D356" s="114" t="s">
        <v>269</v>
      </c>
      <c r="E356" s="90">
        <v>605300</v>
      </c>
      <c r="F356" s="146" t="s">
        <v>270</v>
      </c>
      <c r="G356" s="84" t="s">
        <v>555</v>
      </c>
      <c r="H356" s="99" t="s">
        <v>143</v>
      </c>
      <c r="I356" s="85">
        <v>30000</v>
      </c>
      <c r="AH356" s="73"/>
      <c r="AI356" s="73"/>
      <c r="AJ356" s="73"/>
    </row>
    <row r="357" spans="2:36" ht="24" hidden="1" customHeight="1">
      <c r="B357" s="114" t="s">
        <v>514</v>
      </c>
      <c r="C357" s="114">
        <v>45495</v>
      </c>
      <c r="D357" s="114" t="s">
        <v>266</v>
      </c>
      <c r="E357" s="90">
        <v>605600</v>
      </c>
      <c r="F357" s="146" t="s">
        <v>292</v>
      </c>
      <c r="G357" s="84" t="s">
        <v>587</v>
      </c>
      <c r="H357" s="99" t="s">
        <v>41</v>
      </c>
      <c r="I357" s="85">
        <v>75000</v>
      </c>
      <c r="AH357" s="73"/>
      <c r="AI357" s="73"/>
      <c r="AJ357" s="73"/>
    </row>
    <row r="358" spans="2:36" ht="24" hidden="1" customHeight="1">
      <c r="B358" s="114" t="s">
        <v>514</v>
      </c>
      <c r="C358" s="114">
        <v>45495</v>
      </c>
      <c r="D358" s="114" t="s">
        <v>287</v>
      </c>
      <c r="E358" s="90">
        <v>664100</v>
      </c>
      <c r="F358" s="146" t="s">
        <v>420</v>
      </c>
      <c r="G358" s="84" t="s">
        <v>588</v>
      </c>
      <c r="H358" s="99" t="s">
        <v>136</v>
      </c>
      <c r="I358" s="85">
        <v>108511</v>
      </c>
      <c r="AH358" s="73"/>
      <c r="AI358" s="73"/>
      <c r="AJ358" s="73"/>
    </row>
    <row r="359" spans="2:36" ht="24" hidden="1" customHeight="1">
      <c r="B359" s="114" t="s">
        <v>514</v>
      </c>
      <c r="C359" s="114">
        <v>45495</v>
      </c>
      <c r="D359" s="114" t="s">
        <v>287</v>
      </c>
      <c r="E359" s="90">
        <v>663800</v>
      </c>
      <c r="F359" s="146" t="s">
        <v>422</v>
      </c>
      <c r="G359" s="84" t="s">
        <v>589</v>
      </c>
      <c r="H359" s="99" t="s">
        <v>167</v>
      </c>
      <c r="I359" s="85">
        <v>100000</v>
      </c>
      <c r="AH359" s="73"/>
      <c r="AI359" s="73"/>
      <c r="AJ359" s="73"/>
    </row>
    <row r="360" spans="2:36" ht="24" hidden="1" customHeight="1">
      <c r="B360" s="114" t="s">
        <v>514</v>
      </c>
      <c r="C360" s="114">
        <v>45495</v>
      </c>
      <c r="D360" s="114" t="s">
        <v>287</v>
      </c>
      <c r="E360" s="90">
        <v>663100</v>
      </c>
      <c r="F360" s="146" t="s">
        <v>424</v>
      </c>
      <c r="G360" s="84" t="s">
        <v>590</v>
      </c>
      <c r="H360" s="99" t="s">
        <v>167</v>
      </c>
      <c r="I360" s="85">
        <v>50000</v>
      </c>
      <c r="AH360" s="73"/>
      <c r="AI360" s="73"/>
      <c r="AJ360" s="73"/>
    </row>
    <row r="361" spans="2:36" ht="24" hidden="1" customHeight="1">
      <c r="B361" s="114" t="s">
        <v>514</v>
      </c>
      <c r="C361" s="114">
        <v>45495</v>
      </c>
      <c r="D361" s="114" t="s">
        <v>287</v>
      </c>
      <c r="E361" s="90">
        <v>661100</v>
      </c>
      <c r="F361" s="146" t="s">
        <v>427</v>
      </c>
      <c r="G361" s="84" t="s">
        <v>591</v>
      </c>
      <c r="H361" s="99" t="s">
        <v>167</v>
      </c>
      <c r="I361" s="85">
        <v>409336</v>
      </c>
      <c r="AH361" s="73"/>
      <c r="AI361" s="73"/>
      <c r="AJ361" s="73"/>
    </row>
    <row r="362" spans="2:36" ht="24" hidden="1" customHeight="1">
      <c r="B362" s="114" t="s">
        <v>514</v>
      </c>
      <c r="C362" s="114">
        <v>45495</v>
      </c>
      <c r="D362" s="114" t="s">
        <v>287</v>
      </c>
      <c r="E362" s="90">
        <v>641300</v>
      </c>
      <c r="F362" s="146" t="s">
        <v>429</v>
      </c>
      <c r="G362" s="84" t="s">
        <v>592</v>
      </c>
      <c r="H362" s="99" t="s">
        <v>136</v>
      </c>
      <c r="I362" s="85">
        <v>22373</v>
      </c>
      <c r="AH362" s="73"/>
      <c r="AI362" s="73"/>
      <c r="AJ362" s="73"/>
    </row>
    <row r="363" spans="2:36" ht="24" hidden="1" customHeight="1">
      <c r="B363" s="114" t="s">
        <v>514</v>
      </c>
      <c r="C363" s="114">
        <v>45496</v>
      </c>
      <c r="D363" s="114" t="s">
        <v>269</v>
      </c>
      <c r="E363" s="90">
        <v>605300</v>
      </c>
      <c r="F363" s="146" t="s">
        <v>270</v>
      </c>
      <c r="G363" s="84" t="s">
        <v>555</v>
      </c>
      <c r="H363" s="99" t="s">
        <v>143</v>
      </c>
      <c r="I363" s="85">
        <v>30000</v>
      </c>
      <c r="AH363" s="73"/>
      <c r="AI363" s="73"/>
      <c r="AJ363" s="73"/>
    </row>
    <row r="364" spans="2:36" ht="24" hidden="1" customHeight="1">
      <c r="B364" s="114" t="s">
        <v>514</v>
      </c>
      <c r="C364" s="114">
        <v>45496</v>
      </c>
      <c r="D364" s="114" t="s">
        <v>266</v>
      </c>
      <c r="E364" s="90">
        <v>605600</v>
      </c>
      <c r="F364" s="146" t="s">
        <v>292</v>
      </c>
      <c r="G364" s="84" t="s">
        <v>593</v>
      </c>
      <c r="H364" s="99" t="s">
        <v>41</v>
      </c>
      <c r="I364" s="85">
        <v>28136</v>
      </c>
      <c r="AH364" s="73"/>
      <c r="AI364" s="73"/>
      <c r="AJ364" s="73"/>
    </row>
    <row r="365" spans="2:36" ht="24" hidden="1" customHeight="1">
      <c r="B365" s="114" t="s">
        <v>514</v>
      </c>
      <c r="C365" s="114">
        <v>45496</v>
      </c>
      <c r="D365" s="114" t="s">
        <v>269</v>
      </c>
      <c r="E365" s="90">
        <v>618103</v>
      </c>
      <c r="F365" s="146" t="s">
        <v>282</v>
      </c>
      <c r="G365" s="84" t="s">
        <v>594</v>
      </c>
      <c r="H365" s="99" t="s">
        <v>153</v>
      </c>
      <c r="I365" s="85">
        <v>1000</v>
      </c>
      <c r="AH365" s="73"/>
      <c r="AI365" s="73"/>
      <c r="AJ365" s="73"/>
    </row>
    <row r="366" spans="2:36" ht="24" hidden="1" customHeight="1">
      <c r="B366" s="114" t="s">
        <v>514</v>
      </c>
      <c r="C366" s="114">
        <v>45496</v>
      </c>
      <c r="D366" s="114" t="s">
        <v>269</v>
      </c>
      <c r="E366" s="90">
        <v>618103</v>
      </c>
      <c r="F366" s="146" t="s">
        <v>282</v>
      </c>
      <c r="G366" s="84" t="s">
        <v>594</v>
      </c>
      <c r="H366" s="99" t="s">
        <v>153</v>
      </c>
      <c r="I366" s="85">
        <v>1000</v>
      </c>
      <c r="AH366" s="73"/>
      <c r="AI366" s="73"/>
      <c r="AJ366" s="73"/>
    </row>
    <row r="367" spans="2:36" ht="24" hidden="1" customHeight="1">
      <c r="B367" s="114" t="s">
        <v>514</v>
      </c>
      <c r="C367" s="114">
        <v>45497</v>
      </c>
      <c r="D367" s="114" t="s">
        <v>266</v>
      </c>
      <c r="E367" s="90">
        <v>605300</v>
      </c>
      <c r="F367" s="146" t="s">
        <v>270</v>
      </c>
      <c r="G367" s="84" t="s">
        <v>595</v>
      </c>
      <c r="H367" s="99" t="s">
        <v>142</v>
      </c>
      <c r="I367" s="85">
        <v>10000</v>
      </c>
      <c r="AH367" s="73"/>
      <c r="AI367" s="73"/>
      <c r="AJ367" s="73"/>
    </row>
    <row r="368" spans="2:36" ht="24" hidden="1" customHeight="1">
      <c r="B368" s="114" t="s">
        <v>514</v>
      </c>
      <c r="C368" s="114">
        <v>45497</v>
      </c>
      <c r="D368" s="114" t="s">
        <v>266</v>
      </c>
      <c r="E368" s="90">
        <v>605300</v>
      </c>
      <c r="F368" s="146" t="s">
        <v>270</v>
      </c>
      <c r="G368" s="84" t="s">
        <v>595</v>
      </c>
      <c r="H368" s="99" t="s">
        <v>142</v>
      </c>
      <c r="I368" s="85">
        <v>10000</v>
      </c>
      <c r="AH368" s="73"/>
      <c r="AI368" s="73"/>
      <c r="AJ368" s="73"/>
    </row>
    <row r="369" spans="2:36" ht="24" hidden="1" customHeight="1">
      <c r="B369" s="114" t="s">
        <v>514</v>
      </c>
      <c r="C369" s="114">
        <v>45497</v>
      </c>
      <c r="D369" s="114" t="s">
        <v>266</v>
      </c>
      <c r="E369" s="90">
        <v>605300</v>
      </c>
      <c r="F369" s="146" t="s">
        <v>270</v>
      </c>
      <c r="G369" s="84" t="s">
        <v>595</v>
      </c>
      <c r="H369" s="99" t="s">
        <v>142</v>
      </c>
      <c r="I369" s="85">
        <v>30000</v>
      </c>
      <c r="AH369" s="73"/>
      <c r="AI369" s="73"/>
      <c r="AJ369" s="73"/>
    </row>
    <row r="370" spans="2:36" ht="24" hidden="1" customHeight="1">
      <c r="B370" s="114" t="s">
        <v>514</v>
      </c>
      <c r="C370" s="114">
        <v>45497</v>
      </c>
      <c r="D370" s="114" t="s">
        <v>266</v>
      </c>
      <c r="E370" s="90">
        <v>605300</v>
      </c>
      <c r="F370" s="146" t="s">
        <v>270</v>
      </c>
      <c r="G370" s="84" t="s">
        <v>595</v>
      </c>
      <c r="H370" s="99" t="s">
        <v>142</v>
      </c>
      <c r="I370" s="85">
        <v>20000</v>
      </c>
      <c r="AH370" s="73"/>
      <c r="AI370" s="73"/>
      <c r="AJ370" s="73"/>
    </row>
    <row r="371" spans="2:36" ht="24" hidden="1" customHeight="1">
      <c r="B371" s="114" t="s">
        <v>514</v>
      </c>
      <c r="C371" s="114">
        <v>45497</v>
      </c>
      <c r="D371" s="114" t="s">
        <v>266</v>
      </c>
      <c r="E371" s="90">
        <v>605300</v>
      </c>
      <c r="F371" s="146" t="s">
        <v>270</v>
      </c>
      <c r="G371" s="84" t="s">
        <v>595</v>
      </c>
      <c r="H371" s="99" t="s">
        <v>142</v>
      </c>
      <c r="I371" s="85">
        <v>30000</v>
      </c>
      <c r="AH371" s="73"/>
      <c r="AI371" s="73"/>
      <c r="AJ371" s="73"/>
    </row>
    <row r="372" spans="2:36" ht="24" hidden="1" customHeight="1">
      <c r="B372" s="114" t="s">
        <v>514</v>
      </c>
      <c r="C372" s="114">
        <v>45498</v>
      </c>
      <c r="D372" s="114" t="s">
        <v>287</v>
      </c>
      <c r="E372" s="90">
        <v>632700</v>
      </c>
      <c r="F372" s="146" t="s">
        <v>288</v>
      </c>
      <c r="G372" s="84" t="s">
        <v>596</v>
      </c>
      <c r="H372" s="99" t="s">
        <v>165</v>
      </c>
      <c r="I372" s="85">
        <v>231959</v>
      </c>
      <c r="AH372" s="73"/>
      <c r="AI372" s="73"/>
      <c r="AJ372" s="73"/>
    </row>
    <row r="373" spans="2:36" ht="24" hidden="1" customHeight="1">
      <c r="B373" s="114" t="s">
        <v>514</v>
      </c>
      <c r="C373" s="114">
        <v>45502</v>
      </c>
      <c r="D373" s="114" t="s">
        <v>266</v>
      </c>
      <c r="E373" s="90">
        <v>605300</v>
      </c>
      <c r="F373" s="146" t="s">
        <v>270</v>
      </c>
      <c r="G373" s="84" t="s">
        <v>597</v>
      </c>
      <c r="H373" s="99" t="s">
        <v>140</v>
      </c>
      <c r="I373" s="85">
        <v>30000</v>
      </c>
      <c r="AH373" s="73"/>
      <c r="AI373" s="73"/>
      <c r="AJ373" s="73"/>
    </row>
    <row r="374" spans="2:36" ht="24" hidden="1" customHeight="1">
      <c r="B374" s="114" t="s">
        <v>514</v>
      </c>
      <c r="C374" s="114">
        <v>45502</v>
      </c>
      <c r="D374" s="114" t="s">
        <v>269</v>
      </c>
      <c r="E374" s="90">
        <v>605300</v>
      </c>
      <c r="F374" s="146" t="s">
        <v>270</v>
      </c>
      <c r="G374" s="84" t="s">
        <v>539</v>
      </c>
      <c r="H374" s="99" t="s">
        <v>143</v>
      </c>
      <c r="I374" s="85">
        <v>40000</v>
      </c>
      <c r="AH374" s="73"/>
      <c r="AI374" s="73"/>
      <c r="AJ374" s="73"/>
    </row>
    <row r="375" spans="2:36" ht="24" hidden="1" customHeight="1">
      <c r="B375" s="114" t="s">
        <v>514</v>
      </c>
      <c r="C375" s="114">
        <v>45504</v>
      </c>
      <c r="D375" s="114" t="s">
        <v>451</v>
      </c>
      <c r="E375" s="90">
        <v>631600</v>
      </c>
      <c r="F375" s="146" t="s">
        <v>452</v>
      </c>
      <c r="G375" s="84" t="s">
        <v>598</v>
      </c>
      <c r="H375" s="99" t="s">
        <v>149</v>
      </c>
      <c r="I375" s="85">
        <v>603900</v>
      </c>
      <c r="AH375" s="73"/>
      <c r="AI375" s="73"/>
      <c r="AJ375" s="73"/>
    </row>
    <row r="376" spans="2:36" ht="24" hidden="1" customHeight="1">
      <c r="B376" s="114" t="s">
        <v>599</v>
      </c>
      <c r="C376" s="114">
        <v>45505</v>
      </c>
      <c r="D376" s="114" t="s">
        <v>266</v>
      </c>
      <c r="E376" s="90">
        <v>605300</v>
      </c>
      <c r="F376" s="146" t="s">
        <v>270</v>
      </c>
      <c r="G376" s="84" t="s">
        <v>418</v>
      </c>
      <c r="H376" s="99" t="s">
        <v>142</v>
      </c>
      <c r="I376" s="85">
        <v>30000</v>
      </c>
      <c r="AH376" s="73"/>
      <c r="AI376" s="73"/>
      <c r="AJ376" s="73"/>
    </row>
    <row r="377" spans="2:36" ht="24" hidden="1" customHeight="1">
      <c r="B377" s="114" t="s">
        <v>599</v>
      </c>
      <c r="C377" s="114">
        <v>45505</v>
      </c>
      <c r="D377" s="114" t="s">
        <v>266</v>
      </c>
      <c r="E377" s="90">
        <v>605600</v>
      </c>
      <c r="F377" s="146" t="s">
        <v>292</v>
      </c>
      <c r="G377" s="84" t="s">
        <v>600</v>
      </c>
      <c r="H377" s="99" t="s">
        <v>148</v>
      </c>
      <c r="I377" s="85">
        <v>2500</v>
      </c>
      <c r="AH377" s="73"/>
      <c r="AI377" s="73"/>
      <c r="AJ377" s="73"/>
    </row>
    <row r="378" spans="2:36" ht="24" hidden="1" customHeight="1">
      <c r="B378" s="114" t="s">
        <v>599</v>
      </c>
      <c r="C378" s="114">
        <v>45505</v>
      </c>
      <c r="D378" s="114" t="s">
        <v>266</v>
      </c>
      <c r="E378" s="90">
        <v>605200</v>
      </c>
      <c r="F378" s="146" t="s">
        <v>475</v>
      </c>
      <c r="G378" s="84" t="s">
        <v>601</v>
      </c>
      <c r="H378" s="99" t="s">
        <v>179</v>
      </c>
      <c r="I378" s="85">
        <v>21370</v>
      </c>
      <c r="AH378" s="73"/>
      <c r="AI378" s="73"/>
      <c r="AJ378" s="73"/>
    </row>
    <row r="379" spans="2:36" ht="24" hidden="1" customHeight="1">
      <c r="B379" s="114" t="s">
        <v>599</v>
      </c>
      <c r="C379" s="114">
        <v>45505</v>
      </c>
      <c r="D379" s="114" t="s">
        <v>269</v>
      </c>
      <c r="E379" s="90">
        <v>618103</v>
      </c>
      <c r="F379" s="146" t="s">
        <v>282</v>
      </c>
      <c r="G379" s="84" t="s">
        <v>594</v>
      </c>
      <c r="H379" s="99" t="s">
        <v>153</v>
      </c>
      <c r="I379" s="85">
        <v>1000</v>
      </c>
      <c r="AH379" s="73"/>
      <c r="AI379" s="73"/>
      <c r="AJ379" s="73"/>
    </row>
    <row r="380" spans="2:36" ht="24" hidden="1" customHeight="1">
      <c r="B380" s="114" t="s">
        <v>599</v>
      </c>
      <c r="C380" s="114">
        <v>45505</v>
      </c>
      <c r="D380" s="114" t="s">
        <v>269</v>
      </c>
      <c r="E380" s="90">
        <v>618103</v>
      </c>
      <c r="F380" s="146" t="s">
        <v>282</v>
      </c>
      <c r="G380" s="84" t="s">
        <v>594</v>
      </c>
      <c r="H380" s="99" t="s">
        <v>153</v>
      </c>
      <c r="I380" s="85">
        <v>1000</v>
      </c>
      <c r="AH380" s="73"/>
      <c r="AI380" s="73"/>
      <c r="AJ380" s="73"/>
    </row>
    <row r="381" spans="2:36" ht="24" hidden="1" customHeight="1">
      <c r="B381" s="114" t="s">
        <v>599</v>
      </c>
      <c r="C381" s="114">
        <v>45505</v>
      </c>
      <c r="D381" s="114" t="s">
        <v>287</v>
      </c>
      <c r="E381" s="90">
        <v>632700</v>
      </c>
      <c r="F381" s="146" t="s">
        <v>288</v>
      </c>
      <c r="G381" s="84" t="s">
        <v>602</v>
      </c>
      <c r="H381" s="99" t="s">
        <v>159</v>
      </c>
      <c r="I381" s="85">
        <v>2625000</v>
      </c>
      <c r="AH381" s="73"/>
      <c r="AI381" s="73"/>
      <c r="AJ381" s="73"/>
    </row>
    <row r="382" spans="2:36" ht="24" hidden="1" customHeight="1">
      <c r="B382" s="114" t="s">
        <v>599</v>
      </c>
      <c r="C382" s="114">
        <v>45505</v>
      </c>
      <c r="D382" s="114" t="s">
        <v>287</v>
      </c>
      <c r="E382" s="90">
        <v>632700</v>
      </c>
      <c r="F382" s="146" t="s">
        <v>288</v>
      </c>
      <c r="G382" s="84" t="s">
        <v>603</v>
      </c>
      <c r="H382" s="99" t="s">
        <v>157</v>
      </c>
      <c r="I382" s="85">
        <v>120000</v>
      </c>
      <c r="AH382" s="73"/>
      <c r="AI382" s="73"/>
      <c r="AJ382" s="73"/>
    </row>
    <row r="383" spans="2:36" ht="24" hidden="1" customHeight="1">
      <c r="B383" s="114" t="s">
        <v>599</v>
      </c>
      <c r="C383" s="114">
        <v>45505</v>
      </c>
      <c r="D383" s="114" t="s">
        <v>287</v>
      </c>
      <c r="E383" s="90">
        <v>632700</v>
      </c>
      <c r="F383" s="146" t="s">
        <v>288</v>
      </c>
      <c r="G383" s="84" t="s">
        <v>604</v>
      </c>
      <c r="H383" s="99" t="s">
        <v>160</v>
      </c>
      <c r="I383" s="85">
        <v>1350000</v>
      </c>
      <c r="AH383" s="73"/>
      <c r="AI383" s="73"/>
      <c r="AJ383" s="73"/>
    </row>
    <row r="384" spans="2:36" ht="24" hidden="1" customHeight="1">
      <c r="B384" s="114" t="s">
        <v>599</v>
      </c>
      <c r="C384" s="114">
        <v>45505</v>
      </c>
      <c r="D384" s="114" t="s">
        <v>287</v>
      </c>
      <c r="E384" s="90">
        <v>632700</v>
      </c>
      <c r="F384" s="146" t="s">
        <v>288</v>
      </c>
      <c r="G384" s="84" t="s">
        <v>605</v>
      </c>
      <c r="H384" s="99" t="s">
        <v>166</v>
      </c>
      <c r="I384" s="85">
        <v>650000</v>
      </c>
      <c r="AH384" s="73"/>
      <c r="AI384" s="73"/>
      <c r="AJ384" s="73"/>
    </row>
    <row r="385" spans="2:36" ht="24" hidden="1" customHeight="1">
      <c r="B385" s="114" t="s">
        <v>599</v>
      </c>
      <c r="C385" s="114">
        <v>45505</v>
      </c>
      <c r="D385" s="114" t="s">
        <v>287</v>
      </c>
      <c r="E385" s="90">
        <v>632700</v>
      </c>
      <c r="F385" s="146" t="s">
        <v>288</v>
      </c>
      <c r="G385" s="84" t="s">
        <v>606</v>
      </c>
      <c r="H385" s="99" t="s">
        <v>158</v>
      </c>
      <c r="I385" s="85">
        <v>120000</v>
      </c>
      <c r="AH385" s="73"/>
      <c r="AI385" s="73"/>
      <c r="AJ385" s="73"/>
    </row>
    <row r="386" spans="2:36" ht="24" hidden="1" customHeight="1">
      <c r="B386" s="114" t="s">
        <v>599</v>
      </c>
      <c r="C386" s="114">
        <v>45506</v>
      </c>
      <c r="D386" s="114" t="s">
        <v>269</v>
      </c>
      <c r="E386" s="90">
        <v>628800</v>
      </c>
      <c r="F386" s="146" t="s">
        <v>306</v>
      </c>
      <c r="G386" s="84" t="s">
        <v>405</v>
      </c>
      <c r="H386" s="99" t="s">
        <v>73</v>
      </c>
      <c r="I386" s="85">
        <v>15100</v>
      </c>
      <c r="AH386" s="73"/>
      <c r="AI386" s="73"/>
      <c r="AJ386" s="73"/>
    </row>
    <row r="387" spans="2:36" ht="24" hidden="1" customHeight="1">
      <c r="B387" s="114" t="s">
        <v>599</v>
      </c>
      <c r="C387" s="114">
        <v>45506</v>
      </c>
      <c r="D387" s="114" t="s">
        <v>269</v>
      </c>
      <c r="E387" s="90">
        <v>628800</v>
      </c>
      <c r="F387" s="146" t="s">
        <v>306</v>
      </c>
      <c r="G387" s="84" t="s">
        <v>406</v>
      </c>
      <c r="H387" s="99" t="s">
        <v>73</v>
      </c>
      <c r="I387" s="85">
        <v>14900</v>
      </c>
      <c r="AH387" s="73"/>
      <c r="AI387" s="73"/>
      <c r="AJ387" s="73"/>
    </row>
    <row r="388" spans="2:36" ht="24" hidden="1" customHeight="1">
      <c r="B388" s="114" t="s">
        <v>599</v>
      </c>
      <c r="C388" s="114">
        <v>45506</v>
      </c>
      <c r="D388" s="114" t="s">
        <v>269</v>
      </c>
      <c r="E388" s="90">
        <v>628800</v>
      </c>
      <c r="F388" s="146" t="s">
        <v>306</v>
      </c>
      <c r="G388" s="84" t="s">
        <v>529</v>
      </c>
      <c r="H388" s="99" t="s">
        <v>73</v>
      </c>
      <c r="I388" s="85">
        <v>14900</v>
      </c>
      <c r="AH388" s="73"/>
      <c r="AI388" s="73"/>
      <c r="AJ388" s="73"/>
    </row>
    <row r="389" spans="2:36" ht="24" hidden="1" customHeight="1">
      <c r="B389" s="114" t="s">
        <v>599</v>
      </c>
      <c r="C389" s="114">
        <v>45506</v>
      </c>
      <c r="D389" s="114" t="s">
        <v>269</v>
      </c>
      <c r="E389" s="90">
        <v>628800</v>
      </c>
      <c r="F389" s="146" t="s">
        <v>306</v>
      </c>
      <c r="G389" s="84" t="s">
        <v>607</v>
      </c>
      <c r="H389" s="99" t="s">
        <v>73</v>
      </c>
      <c r="I389" s="85">
        <v>15500</v>
      </c>
      <c r="AH389" s="73"/>
      <c r="AI389" s="73"/>
      <c r="AJ389" s="73"/>
    </row>
    <row r="390" spans="2:36" ht="24" hidden="1" customHeight="1">
      <c r="B390" s="114" t="s">
        <v>599</v>
      </c>
      <c r="C390" s="114">
        <v>45506</v>
      </c>
      <c r="D390" s="114" t="s">
        <v>269</v>
      </c>
      <c r="E390" s="90">
        <v>628800</v>
      </c>
      <c r="F390" s="146" t="s">
        <v>306</v>
      </c>
      <c r="G390" s="84" t="s">
        <v>608</v>
      </c>
      <c r="H390" s="99" t="s">
        <v>73</v>
      </c>
      <c r="I390" s="85">
        <v>14900</v>
      </c>
      <c r="AH390" s="73"/>
      <c r="AI390" s="73"/>
      <c r="AJ390" s="73"/>
    </row>
    <row r="391" spans="2:36" ht="24" hidden="1" customHeight="1">
      <c r="B391" s="114" t="s">
        <v>599</v>
      </c>
      <c r="C391" s="114">
        <v>45506</v>
      </c>
      <c r="D391" s="114" t="s">
        <v>269</v>
      </c>
      <c r="E391" s="90">
        <v>628800</v>
      </c>
      <c r="F391" s="146" t="s">
        <v>306</v>
      </c>
      <c r="G391" s="84" t="s">
        <v>609</v>
      </c>
      <c r="H391" s="99" t="s">
        <v>73</v>
      </c>
      <c r="I391" s="85">
        <v>14900</v>
      </c>
      <c r="AH391" s="73"/>
      <c r="AI391" s="73"/>
      <c r="AJ391" s="73"/>
    </row>
    <row r="392" spans="2:36" ht="24" hidden="1" customHeight="1">
      <c r="B392" s="114" t="s">
        <v>599</v>
      </c>
      <c r="C392" s="114">
        <v>45506</v>
      </c>
      <c r="D392" s="114" t="s">
        <v>269</v>
      </c>
      <c r="E392" s="90">
        <v>628800</v>
      </c>
      <c r="F392" s="146" t="s">
        <v>306</v>
      </c>
      <c r="G392" s="84" t="s">
        <v>610</v>
      </c>
      <c r="H392" s="99" t="s">
        <v>73</v>
      </c>
      <c r="I392" s="85">
        <v>14900</v>
      </c>
      <c r="AH392" s="73"/>
      <c r="AI392" s="73"/>
      <c r="AJ392" s="73"/>
    </row>
    <row r="393" spans="2:36" ht="24" hidden="1" customHeight="1">
      <c r="B393" s="114" t="s">
        <v>599</v>
      </c>
      <c r="C393" s="114">
        <v>45506</v>
      </c>
      <c r="D393" s="114" t="s">
        <v>269</v>
      </c>
      <c r="E393" s="90">
        <v>628800</v>
      </c>
      <c r="F393" s="146" t="s">
        <v>306</v>
      </c>
      <c r="G393" s="84" t="s">
        <v>611</v>
      </c>
      <c r="H393" s="99" t="s">
        <v>73</v>
      </c>
      <c r="I393" s="85">
        <v>14900</v>
      </c>
      <c r="AH393" s="73"/>
      <c r="AI393" s="73"/>
      <c r="AJ393" s="73"/>
    </row>
    <row r="394" spans="2:36" ht="24" hidden="1" customHeight="1">
      <c r="B394" s="114" t="s">
        <v>599</v>
      </c>
      <c r="C394" s="114">
        <v>45506</v>
      </c>
      <c r="D394" s="114" t="s">
        <v>269</v>
      </c>
      <c r="E394" s="90">
        <v>628800</v>
      </c>
      <c r="F394" s="146" t="s">
        <v>306</v>
      </c>
      <c r="G394" s="84" t="s">
        <v>612</v>
      </c>
      <c r="H394" s="99" t="s">
        <v>73</v>
      </c>
      <c r="I394" s="85">
        <v>14900</v>
      </c>
      <c r="AH394" s="73"/>
      <c r="AI394" s="73"/>
      <c r="AJ394" s="73"/>
    </row>
    <row r="395" spans="2:36" ht="24" hidden="1" customHeight="1">
      <c r="B395" s="114" t="s">
        <v>599</v>
      </c>
      <c r="C395" s="114">
        <v>45506</v>
      </c>
      <c r="D395" s="114" t="s">
        <v>269</v>
      </c>
      <c r="E395" s="90">
        <v>628800</v>
      </c>
      <c r="F395" s="146" t="s">
        <v>306</v>
      </c>
      <c r="G395" s="84" t="s">
        <v>613</v>
      </c>
      <c r="H395" s="99" t="s">
        <v>73</v>
      </c>
      <c r="I395" s="85">
        <v>15100</v>
      </c>
      <c r="AH395" s="73"/>
      <c r="AI395" s="73"/>
      <c r="AJ395" s="73"/>
    </row>
    <row r="396" spans="2:36" ht="24" hidden="1" customHeight="1">
      <c r="B396" s="114" t="s">
        <v>599</v>
      </c>
      <c r="C396" s="114">
        <v>45506</v>
      </c>
      <c r="D396" s="114" t="s">
        <v>287</v>
      </c>
      <c r="E396" s="90">
        <v>632700</v>
      </c>
      <c r="F396" s="146" t="s">
        <v>288</v>
      </c>
      <c r="G396" s="84" t="s">
        <v>614</v>
      </c>
      <c r="H396" s="99" t="s">
        <v>161</v>
      </c>
      <c r="I396" s="85">
        <v>1350000</v>
      </c>
      <c r="AH396" s="73"/>
      <c r="AI396" s="73"/>
      <c r="AJ396" s="73"/>
    </row>
    <row r="397" spans="2:36" ht="24" hidden="1" customHeight="1">
      <c r="B397" s="114" t="s">
        <v>599</v>
      </c>
      <c r="C397" s="114">
        <v>45507</v>
      </c>
      <c r="D397" s="114" t="s">
        <v>269</v>
      </c>
      <c r="E397" s="90">
        <v>605300</v>
      </c>
      <c r="F397" s="146" t="s">
        <v>270</v>
      </c>
      <c r="G397" s="84" t="s">
        <v>615</v>
      </c>
      <c r="H397" s="99" t="s">
        <v>143</v>
      </c>
      <c r="I397" s="85">
        <v>5000</v>
      </c>
      <c r="AH397" s="73"/>
      <c r="AI397" s="73"/>
      <c r="AJ397" s="73"/>
    </row>
    <row r="398" spans="2:36" ht="24" hidden="1" customHeight="1">
      <c r="B398" s="114" t="s">
        <v>599</v>
      </c>
      <c r="C398" s="114">
        <v>45507</v>
      </c>
      <c r="D398" s="114" t="s">
        <v>287</v>
      </c>
      <c r="E398" s="90">
        <v>632700</v>
      </c>
      <c r="F398" s="146" t="s">
        <v>288</v>
      </c>
      <c r="G398" s="84" t="s">
        <v>616</v>
      </c>
      <c r="H398" s="99" t="s">
        <v>176</v>
      </c>
      <c r="I398" s="85">
        <v>120000</v>
      </c>
      <c r="AH398" s="73"/>
      <c r="AI398" s="73"/>
      <c r="AJ398" s="73"/>
    </row>
    <row r="399" spans="2:36" ht="24" hidden="1" customHeight="1">
      <c r="B399" s="114" t="s">
        <v>599</v>
      </c>
      <c r="C399" s="114">
        <v>45509</v>
      </c>
      <c r="D399" s="114" t="s">
        <v>269</v>
      </c>
      <c r="E399" s="90">
        <v>605300</v>
      </c>
      <c r="F399" s="146" t="s">
        <v>270</v>
      </c>
      <c r="G399" s="84" t="s">
        <v>615</v>
      </c>
      <c r="H399" s="99" t="s">
        <v>143</v>
      </c>
      <c r="I399" s="85">
        <v>30000</v>
      </c>
      <c r="AH399" s="73"/>
      <c r="AI399" s="73"/>
      <c r="AJ399" s="73"/>
    </row>
    <row r="400" spans="2:36" ht="24" hidden="1" customHeight="1">
      <c r="B400" s="114" t="s">
        <v>599</v>
      </c>
      <c r="C400" s="114">
        <v>45509</v>
      </c>
      <c r="D400" s="114" t="s">
        <v>269</v>
      </c>
      <c r="E400" s="90">
        <v>605300</v>
      </c>
      <c r="F400" s="146" t="s">
        <v>270</v>
      </c>
      <c r="G400" s="84" t="s">
        <v>615</v>
      </c>
      <c r="H400" s="99" t="s">
        <v>143</v>
      </c>
      <c r="I400" s="85">
        <v>5000</v>
      </c>
      <c r="AH400" s="73"/>
      <c r="AI400" s="73"/>
      <c r="AJ400" s="73"/>
    </row>
    <row r="401" spans="2:36" ht="24" hidden="1" customHeight="1">
      <c r="B401" s="114" t="s">
        <v>599</v>
      </c>
      <c r="C401" s="114">
        <v>45509</v>
      </c>
      <c r="D401" s="114" t="s">
        <v>287</v>
      </c>
      <c r="E401" s="90">
        <v>637200</v>
      </c>
      <c r="F401" s="146" t="s">
        <v>299</v>
      </c>
      <c r="G401" s="84" t="s">
        <v>617</v>
      </c>
      <c r="H401" s="99" t="s">
        <v>173</v>
      </c>
      <c r="I401" s="85">
        <v>275000</v>
      </c>
      <c r="AH401" s="73"/>
      <c r="AI401" s="73"/>
      <c r="AJ401" s="73"/>
    </row>
    <row r="402" spans="2:36" ht="24" hidden="1" customHeight="1">
      <c r="B402" s="114" t="s">
        <v>599</v>
      </c>
      <c r="C402" s="114">
        <v>45509</v>
      </c>
      <c r="D402" s="114" t="s">
        <v>287</v>
      </c>
      <c r="E402" s="90">
        <v>637200</v>
      </c>
      <c r="F402" s="146" t="s">
        <v>299</v>
      </c>
      <c r="G402" s="84" t="s">
        <v>618</v>
      </c>
      <c r="H402" s="99" t="s">
        <v>164</v>
      </c>
      <c r="I402" s="85">
        <v>400000</v>
      </c>
      <c r="AH402" s="73"/>
      <c r="AI402" s="73"/>
      <c r="AJ402" s="73"/>
    </row>
    <row r="403" spans="2:36" ht="24" hidden="1" customHeight="1">
      <c r="B403" s="114" t="s">
        <v>599</v>
      </c>
      <c r="C403" s="114">
        <v>45509</v>
      </c>
      <c r="D403" s="114" t="s">
        <v>287</v>
      </c>
      <c r="E403" s="90">
        <v>632700</v>
      </c>
      <c r="F403" s="146" t="s">
        <v>288</v>
      </c>
      <c r="G403" s="84" t="s">
        <v>619</v>
      </c>
      <c r="H403" s="99" t="s">
        <v>170</v>
      </c>
      <c r="I403" s="85">
        <v>400000</v>
      </c>
      <c r="AH403" s="73"/>
      <c r="AI403" s="73"/>
      <c r="AJ403" s="73"/>
    </row>
    <row r="404" spans="2:36" ht="24" hidden="1" customHeight="1">
      <c r="B404" s="114" t="s">
        <v>599</v>
      </c>
      <c r="C404" s="114">
        <v>45509</v>
      </c>
      <c r="D404" s="114" t="s">
        <v>287</v>
      </c>
      <c r="E404" s="90">
        <v>632700</v>
      </c>
      <c r="F404" s="146" t="s">
        <v>288</v>
      </c>
      <c r="G404" s="84" t="s">
        <v>620</v>
      </c>
      <c r="H404" s="99" t="s">
        <v>174</v>
      </c>
      <c r="I404" s="85">
        <v>400000</v>
      </c>
      <c r="AH404" s="73"/>
      <c r="AI404" s="73"/>
      <c r="AJ404" s="73"/>
    </row>
    <row r="405" spans="2:36" ht="24" hidden="1" customHeight="1">
      <c r="B405" s="114" t="s">
        <v>599</v>
      </c>
      <c r="C405" s="114">
        <v>45509</v>
      </c>
      <c r="D405" s="114" t="s">
        <v>287</v>
      </c>
      <c r="E405" s="90">
        <v>632700</v>
      </c>
      <c r="F405" s="146" t="s">
        <v>288</v>
      </c>
      <c r="G405" s="84" t="s">
        <v>621</v>
      </c>
      <c r="H405" s="99" t="s">
        <v>169</v>
      </c>
      <c r="I405" s="85">
        <v>400000</v>
      </c>
      <c r="AH405" s="73"/>
      <c r="AI405" s="73"/>
      <c r="AJ405" s="73"/>
    </row>
    <row r="406" spans="2:36" ht="24" hidden="1" customHeight="1">
      <c r="B406" s="114" t="s">
        <v>599</v>
      </c>
      <c r="C406" s="114">
        <v>45510</v>
      </c>
      <c r="D406" s="114" t="s">
        <v>287</v>
      </c>
      <c r="E406" s="90">
        <v>632700</v>
      </c>
      <c r="F406" s="146" t="s">
        <v>288</v>
      </c>
      <c r="G406" s="84" t="s">
        <v>622</v>
      </c>
      <c r="H406" s="99" t="s">
        <v>165</v>
      </c>
      <c r="I406" s="85">
        <v>463918</v>
      </c>
      <c r="AH406" s="73"/>
      <c r="AI406" s="73"/>
      <c r="AJ406" s="73"/>
    </row>
    <row r="407" spans="2:36" ht="24" hidden="1" customHeight="1">
      <c r="B407" s="114" t="s">
        <v>599</v>
      </c>
      <c r="C407" s="114">
        <v>45511</v>
      </c>
      <c r="D407" s="114" t="s">
        <v>269</v>
      </c>
      <c r="E407" s="90">
        <v>605300</v>
      </c>
      <c r="F407" s="146" t="s">
        <v>270</v>
      </c>
      <c r="G407" s="84" t="s">
        <v>615</v>
      </c>
      <c r="H407" s="99" t="s">
        <v>143</v>
      </c>
      <c r="I407" s="85">
        <v>20000</v>
      </c>
      <c r="AH407" s="73"/>
      <c r="AI407" s="73"/>
      <c r="AJ407" s="73"/>
    </row>
    <row r="408" spans="2:36" ht="24" hidden="1" customHeight="1">
      <c r="B408" s="114" t="s">
        <v>599</v>
      </c>
      <c r="C408" s="114">
        <v>45511</v>
      </c>
      <c r="D408" s="114" t="s">
        <v>266</v>
      </c>
      <c r="E408" s="90">
        <v>605300</v>
      </c>
      <c r="F408" s="146" t="s">
        <v>270</v>
      </c>
      <c r="G408" s="84" t="s">
        <v>623</v>
      </c>
      <c r="H408" s="99" t="s">
        <v>140</v>
      </c>
      <c r="I408" s="85">
        <v>30000</v>
      </c>
      <c r="AH408" s="73"/>
      <c r="AI408" s="73"/>
      <c r="AJ408" s="73"/>
    </row>
    <row r="409" spans="2:36" ht="24" hidden="1" customHeight="1">
      <c r="B409" s="114" t="s">
        <v>599</v>
      </c>
      <c r="C409" s="114">
        <v>45511</v>
      </c>
      <c r="D409" s="114" t="s">
        <v>624</v>
      </c>
      <c r="E409" s="90">
        <v>631800</v>
      </c>
      <c r="F409" s="146" t="s">
        <v>625</v>
      </c>
      <c r="G409" s="84" t="s">
        <v>626</v>
      </c>
      <c r="H409" s="99" t="s">
        <v>149</v>
      </c>
      <c r="I409" s="85">
        <v>5500</v>
      </c>
      <c r="AH409" s="73"/>
      <c r="AI409" s="73"/>
      <c r="AJ409" s="73"/>
    </row>
    <row r="410" spans="2:36" ht="24" hidden="1" customHeight="1">
      <c r="B410" s="114" t="s">
        <v>599</v>
      </c>
      <c r="C410" s="114">
        <v>45512</v>
      </c>
      <c r="D410" s="114" t="s">
        <v>266</v>
      </c>
      <c r="E410" s="90">
        <v>605300</v>
      </c>
      <c r="F410" s="146" t="s">
        <v>270</v>
      </c>
      <c r="G410" s="84" t="s">
        <v>418</v>
      </c>
      <c r="H410" s="99" t="s">
        <v>142</v>
      </c>
      <c r="I410" s="85">
        <v>31000</v>
      </c>
      <c r="AH410" s="73"/>
      <c r="AI410" s="73"/>
      <c r="AJ410" s="73"/>
    </row>
    <row r="411" spans="2:36" ht="24" hidden="1" customHeight="1">
      <c r="B411" s="114" t="s">
        <v>599</v>
      </c>
      <c r="C411" s="114">
        <v>45512</v>
      </c>
      <c r="D411" s="114" t="s">
        <v>269</v>
      </c>
      <c r="E411" s="90">
        <v>618103</v>
      </c>
      <c r="F411" s="146" t="s">
        <v>282</v>
      </c>
      <c r="G411" s="84" t="s">
        <v>594</v>
      </c>
      <c r="H411" s="99" t="s">
        <v>153</v>
      </c>
      <c r="I411" s="85">
        <v>1000</v>
      </c>
      <c r="AH411" s="73"/>
      <c r="AI411" s="73"/>
      <c r="AJ411" s="73"/>
    </row>
    <row r="412" spans="2:36" ht="24" hidden="1" customHeight="1">
      <c r="B412" s="114" t="s">
        <v>599</v>
      </c>
      <c r="C412" s="114">
        <v>45512</v>
      </c>
      <c r="D412" s="114" t="s">
        <v>269</v>
      </c>
      <c r="E412" s="90">
        <v>618103</v>
      </c>
      <c r="F412" s="146" t="s">
        <v>282</v>
      </c>
      <c r="G412" s="84" t="s">
        <v>594</v>
      </c>
      <c r="H412" s="99" t="s">
        <v>153</v>
      </c>
      <c r="I412" s="85">
        <v>1000</v>
      </c>
      <c r="AH412" s="73"/>
      <c r="AI412" s="73"/>
      <c r="AJ412" s="73"/>
    </row>
    <row r="413" spans="2:36" ht="24" customHeight="1">
      <c r="B413" s="114" t="s">
        <v>599</v>
      </c>
      <c r="C413" s="114">
        <v>45513</v>
      </c>
      <c r="D413" s="114" t="s">
        <v>273</v>
      </c>
      <c r="E413" s="90">
        <v>605700</v>
      </c>
      <c r="F413" s="146" t="s">
        <v>274</v>
      </c>
      <c r="G413" s="84" t="s">
        <v>627</v>
      </c>
      <c r="H413" s="99" t="s">
        <v>148</v>
      </c>
      <c r="I413" s="85">
        <v>44000</v>
      </c>
      <c r="AH413" s="73"/>
      <c r="AI413" s="73"/>
      <c r="AJ413" s="73"/>
    </row>
    <row r="414" spans="2:36" ht="24" hidden="1" customHeight="1">
      <c r="B414" s="114" t="s">
        <v>599</v>
      </c>
      <c r="C414" s="114">
        <v>45513</v>
      </c>
      <c r="D414" s="114" t="s">
        <v>323</v>
      </c>
      <c r="E414" s="90">
        <v>658800</v>
      </c>
      <c r="F414" s="146" t="s">
        <v>279</v>
      </c>
      <c r="G414" s="84" t="s">
        <v>628</v>
      </c>
      <c r="H414" s="99" t="s">
        <v>179</v>
      </c>
      <c r="I414" s="85">
        <v>2</v>
      </c>
      <c r="AH414" s="73"/>
      <c r="AI414" s="73"/>
      <c r="AJ414" s="73"/>
    </row>
    <row r="415" spans="2:36" ht="24" hidden="1" customHeight="1">
      <c r="B415" s="114" t="s">
        <v>599</v>
      </c>
      <c r="C415" s="114">
        <v>45516</v>
      </c>
      <c r="D415" s="114" t="s">
        <v>269</v>
      </c>
      <c r="E415" s="90">
        <v>605300</v>
      </c>
      <c r="F415" s="146" t="s">
        <v>270</v>
      </c>
      <c r="G415" s="84" t="s">
        <v>615</v>
      </c>
      <c r="H415" s="99" t="s">
        <v>143</v>
      </c>
      <c r="I415" s="85">
        <v>5000</v>
      </c>
      <c r="AH415" s="73"/>
      <c r="AI415" s="73"/>
      <c r="AJ415" s="73"/>
    </row>
    <row r="416" spans="2:36" ht="24" hidden="1" customHeight="1">
      <c r="B416" s="114" t="s">
        <v>599</v>
      </c>
      <c r="C416" s="114">
        <v>45516</v>
      </c>
      <c r="D416" s="114" t="s">
        <v>269</v>
      </c>
      <c r="E416" s="90">
        <v>605300</v>
      </c>
      <c r="F416" s="146" t="s">
        <v>270</v>
      </c>
      <c r="G416" s="84" t="s">
        <v>629</v>
      </c>
      <c r="H416" s="99" t="s">
        <v>143</v>
      </c>
      <c r="I416" s="85">
        <v>10000</v>
      </c>
      <c r="AH416" s="73"/>
      <c r="AI416" s="73"/>
      <c r="AJ416" s="73"/>
    </row>
    <row r="417" spans="2:36" ht="24" hidden="1" customHeight="1">
      <c r="B417" s="114" t="s">
        <v>599</v>
      </c>
      <c r="C417" s="114">
        <v>45516</v>
      </c>
      <c r="D417" s="114" t="s">
        <v>269</v>
      </c>
      <c r="E417" s="90">
        <v>605300</v>
      </c>
      <c r="F417" s="146" t="s">
        <v>270</v>
      </c>
      <c r="G417" s="84" t="s">
        <v>629</v>
      </c>
      <c r="H417" s="99" t="s">
        <v>143</v>
      </c>
      <c r="I417" s="85">
        <v>10000</v>
      </c>
      <c r="AH417" s="73"/>
      <c r="AI417" s="73"/>
      <c r="AJ417" s="73"/>
    </row>
    <row r="418" spans="2:36" ht="24" hidden="1" customHeight="1">
      <c r="B418" s="114" t="s">
        <v>599</v>
      </c>
      <c r="C418" s="114">
        <v>45516</v>
      </c>
      <c r="D418" s="114" t="s">
        <v>266</v>
      </c>
      <c r="E418" s="90">
        <v>605300</v>
      </c>
      <c r="F418" s="146" t="s">
        <v>270</v>
      </c>
      <c r="G418" s="84" t="s">
        <v>418</v>
      </c>
      <c r="H418" s="99" t="s">
        <v>142</v>
      </c>
      <c r="I418" s="85">
        <v>8000</v>
      </c>
      <c r="AH418" s="73"/>
      <c r="AI418" s="73"/>
      <c r="AJ418" s="73"/>
    </row>
    <row r="419" spans="2:36" ht="24" hidden="1" customHeight="1">
      <c r="B419" s="114" t="s">
        <v>599</v>
      </c>
      <c r="C419" s="114">
        <v>45516</v>
      </c>
      <c r="D419" s="114" t="s">
        <v>266</v>
      </c>
      <c r="E419" s="90">
        <v>631700</v>
      </c>
      <c r="F419" s="146" t="s">
        <v>330</v>
      </c>
      <c r="G419" s="84" t="s">
        <v>630</v>
      </c>
      <c r="H419" s="99" t="s">
        <v>149</v>
      </c>
      <c r="I419" s="85">
        <v>1919</v>
      </c>
      <c r="AH419" s="73"/>
      <c r="AI419" s="73"/>
      <c r="AJ419" s="73"/>
    </row>
    <row r="420" spans="2:36" ht="24" hidden="1" customHeight="1">
      <c r="B420" s="114" t="s">
        <v>599</v>
      </c>
      <c r="C420" s="114">
        <v>45517</v>
      </c>
      <c r="D420" s="114" t="s">
        <v>269</v>
      </c>
      <c r="E420" s="90">
        <v>605300</v>
      </c>
      <c r="F420" s="146" t="s">
        <v>270</v>
      </c>
      <c r="G420" s="84" t="s">
        <v>629</v>
      </c>
      <c r="H420" s="99" t="s">
        <v>143</v>
      </c>
      <c r="I420" s="85">
        <v>15000</v>
      </c>
      <c r="AH420" s="73"/>
      <c r="AI420" s="73"/>
      <c r="AJ420" s="73"/>
    </row>
    <row r="421" spans="2:36" ht="24" hidden="1" customHeight="1">
      <c r="B421" s="114" t="s">
        <v>599</v>
      </c>
      <c r="C421" s="114">
        <v>45517</v>
      </c>
      <c r="D421" s="114" t="s">
        <v>269</v>
      </c>
      <c r="E421" s="90">
        <v>605300</v>
      </c>
      <c r="F421" s="146" t="s">
        <v>270</v>
      </c>
      <c r="G421" s="84" t="s">
        <v>629</v>
      </c>
      <c r="H421" s="99" t="s">
        <v>143</v>
      </c>
      <c r="I421" s="85">
        <v>10000</v>
      </c>
      <c r="AH421" s="73"/>
      <c r="AI421" s="73"/>
      <c r="AJ421" s="73"/>
    </row>
    <row r="422" spans="2:36" ht="24" customHeight="1">
      <c r="B422" s="114" t="s">
        <v>599</v>
      </c>
      <c r="C422" s="114">
        <v>45517</v>
      </c>
      <c r="D422" s="114" t="s">
        <v>392</v>
      </c>
      <c r="E422" s="90">
        <v>605700</v>
      </c>
      <c r="F422" s="146" t="s">
        <v>274</v>
      </c>
      <c r="G422" s="84" t="s">
        <v>631</v>
      </c>
      <c r="H422" s="99" t="s">
        <v>148</v>
      </c>
      <c r="I422" s="85">
        <v>16949</v>
      </c>
      <c r="AH422" s="73"/>
      <c r="AI422" s="73"/>
      <c r="AJ422" s="73"/>
    </row>
    <row r="423" spans="2:36" ht="24" hidden="1" customHeight="1">
      <c r="B423" s="114" t="s">
        <v>599</v>
      </c>
      <c r="C423" s="114">
        <v>45517</v>
      </c>
      <c r="D423" s="114" t="s">
        <v>323</v>
      </c>
      <c r="E423" s="90">
        <v>658800</v>
      </c>
      <c r="F423" s="146" t="s">
        <v>279</v>
      </c>
      <c r="G423" s="84" t="s">
        <v>632</v>
      </c>
      <c r="H423" s="99" t="s">
        <v>132</v>
      </c>
      <c r="I423" s="85">
        <v>1</v>
      </c>
      <c r="AH423" s="73"/>
      <c r="AI423" s="73"/>
      <c r="AJ423" s="73"/>
    </row>
    <row r="424" spans="2:36" ht="24" hidden="1" customHeight="1">
      <c r="B424" s="114" t="s">
        <v>599</v>
      </c>
      <c r="C424" s="114">
        <v>45518</v>
      </c>
      <c r="D424" s="114" t="s">
        <v>269</v>
      </c>
      <c r="E424" s="90">
        <v>605300</v>
      </c>
      <c r="F424" s="146" t="s">
        <v>270</v>
      </c>
      <c r="G424" s="84" t="s">
        <v>629</v>
      </c>
      <c r="H424" s="99" t="s">
        <v>143</v>
      </c>
      <c r="I424" s="85">
        <v>5000</v>
      </c>
      <c r="AH424" s="73"/>
      <c r="AI424" s="73"/>
      <c r="AJ424" s="73"/>
    </row>
    <row r="425" spans="2:36" ht="24" hidden="1" customHeight="1">
      <c r="B425" s="114" t="s">
        <v>599</v>
      </c>
      <c r="C425" s="114">
        <v>45518</v>
      </c>
      <c r="D425" s="114" t="s">
        <v>266</v>
      </c>
      <c r="E425" s="90">
        <v>605300</v>
      </c>
      <c r="F425" s="146" t="s">
        <v>270</v>
      </c>
      <c r="G425" s="84" t="s">
        <v>597</v>
      </c>
      <c r="H425" s="99" t="s">
        <v>140</v>
      </c>
      <c r="I425" s="85">
        <v>25000</v>
      </c>
      <c r="AH425" s="73"/>
      <c r="AI425" s="73"/>
      <c r="AJ425" s="73"/>
    </row>
    <row r="426" spans="2:36" ht="24" hidden="1" customHeight="1">
      <c r="B426" s="114" t="s">
        <v>599</v>
      </c>
      <c r="C426" s="114">
        <v>45518</v>
      </c>
      <c r="D426" s="114" t="s">
        <v>266</v>
      </c>
      <c r="E426" s="90">
        <v>605800</v>
      </c>
      <c r="F426" s="146" t="s">
        <v>285</v>
      </c>
      <c r="G426" s="84" t="s">
        <v>633</v>
      </c>
      <c r="H426" s="99" t="s">
        <v>147</v>
      </c>
      <c r="I426" s="85">
        <v>22000</v>
      </c>
      <c r="AH426" s="73"/>
      <c r="AI426" s="73"/>
      <c r="AJ426" s="73"/>
    </row>
    <row r="427" spans="2:36" ht="24" hidden="1" customHeight="1">
      <c r="B427" s="114" t="s">
        <v>599</v>
      </c>
      <c r="C427" s="114">
        <v>45518</v>
      </c>
      <c r="D427" s="114" t="s">
        <v>269</v>
      </c>
      <c r="E427" s="90">
        <v>618103</v>
      </c>
      <c r="F427" s="146" t="s">
        <v>282</v>
      </c>
      <c r="G427" s="84" t="s">
        <v>634</v>
      </c>
      <c r="H427" s="99" t="s">
        <v>153</v>
      </c>
      <c r="I427" s="85">
        <v>1000</v>
      </c>
      <c r="AH427" s="73"/>
      <c r="AI427" s="73"/>
      <c r="AJ427" s="73"/>
    </row>
    <row r="428" spans="2:36" ht="24" hidden="1" customHeight="1">
      <c r="B428" s="114" t="s">
        <v>599</v>
      </c>
      <c r="C428" s="114">
        <v>45518</v>
      </c>
      <c r="D428" s="114" t="s">
        <v>269</v>
      </c>
      <c r="E428" s="90">
        <v>618103</v>
      </c>
      <c r="F428" s="146" t="s">
        <v>282</v>
      </c>
      <c r="G428" s="84" t="s">
        <v>634</v>
      </c>
      <c r="H428" s="99" t="s">
        <v>153</v>
      </c>
      <c r="I428" s="85">
        <v>1000</v>
      </c>
      <c r="AH428" s="73"/>
      <c r="AI428" s="73"/>
      <c r="AJ428" s="73"/>
    </row>
    <row r="429" spans="2:36" ht="24" hidden="1" customHeight="1">
      <c r="B429" s="114" t="s">
        <v>599</v>
      </c>
      <c r="C429" s="114">
        <v>45520</v>
      </c>
      <c r="D429" s="114" t="s">
        <v>266</v>
      </c>
      <c r="E429" s="90">
        <v>605300</v>
      </c>
      <c r="F429" s="146" t="s">
        <v>270</v>
      </c>
      <c r="G429" s="84" t="s">
        <v>597</v>
      </c>
      <c r="H429" s="99" t="s">
        <v>140</v>
      </c>
      <c r="I429" s="85">
        <v>30000</v>
      </c>
      <c r="AH429" s="73"/>
      <c r="AI429" s="73"/>
      <c r="AJ429" s="73"/>
    </row>
    <row r="430" spans="2:36" ht="24" hidden="1" customHeight="1">
      <c r="B430" s="114" t="s">
        <v>599</v>
      </c>
      <c r="C430" s="114">
        <v>45520</v>
      </c>
      <c r="D430" s="114" t="s">
        <v>266</v>
      </c>
      <c r="E430" s="90">
        <v>668400</v>
      </c>
      <c r="F430" s="146" t="s">
        <v>337</v>
      </c>
      <c r="G430" s="84" t="s">
        <v>635</v>
      </c>
      <c r="H430" s="99" t="s">
        <v>150</v>
      </c>
      <c r="I430" s="85">
        <v>15000</v>
      </c>
      <c r="AH430" s="73"/>
      <c r="AI430" s="73"/>
      <c r="AJ430" s="73"/>
    </row>
    <row r="431" spans="2:36" ht="24" customHeight="1">
      <c r="B431" s="114" t="s">
        <v>599</v>
      </c>
      <c r="C431" s="114">
        <v>45520</v>
      </c>
      <c r="D431" s="114" t="s">
        <v>392</v>
      </c>
      <c r="E431" s="90">
        <v>605700</v>
      </c>
      <c r="F431" s="146" t="s">
        <v>274</v>
      </c>
      <c r="G431" s="84" t="s">
        <v>636</v>
      </c>
      <c r="H431" s="99" t="s">
        <v>148</v>
      </c>
      <c r="I431" s="85">
        <v>33898</v>
      </c>
      <c r="AH431" s="73"/>
      <c r="AI431" s="73"/>
      <c r="AJ431" s="73"/>
    </row>
    <row r="432" spans="2:36" ht="24" hidden="1" customHeight="1">
      <c r="B432" s="114" t="s">
        <v>599</v>
      </c>
      <c r="C432" s="114">
        <v>45520</v>
      </c>
      <c r="D432" s="114" t="s">
        <v>266</v>
      </c>
      <c r="E432" s="90">
        <v>638400</v>
      </c>
      <c r="F432" s="146" t="s">
        <v>267</v>
      </c>
      <c r="G432" s="84" t="s">
        <v>637</v>
      </c>
      <c r="H432" s="99" t="s">
        <v>151</v>
      </c>
      <c r="I432" s="85">
        <v>160000</v>
      </c>
      <c r="AH432" s="73"/>
      <c r="AI432" s="73"/>
      <c r="AJ432" s="73"/>
    </row>
    <row r="433" spans="2:36" ht="24" hidden="1" customHeight="1">
      <c r="B433" s="114" t="s">
        <v>599</v>
      </c>
      <c r="C433" s="114">
        <v>45520</v>
      </c>
      <c r="D433" s="114" t="s">
        <v>266</v>
      </c>
      <c r="E433" s="90">
        <v>638400</v>
      </c>
      <c r="F433" s="146" t="s">
        <v>267</v>
      </c>
      <c r="G433" s="84" t="s">
        <v>638</v>
      </c>
      <c r="H433" s="99" t="s">
        <v>115</v>
      </c>
      <c r="I433" s="85">
        <v>100000</v>
      </c>
      <c r="AH433" s="73"/>
      <c r="AI433" s="73"/>
      <c r="AJ433" s="73"/>
    </row>
    <row r="434" spans="2:36" ht="24" hidden="1" customHeight="1">
      <c r="B434" s="114" t="s">
        <v>599</v>
      </c>
      <c r="C434" s="114">
        <v>45523</v>
      </c>
      <c r="D434" s="114" t="s">
        <v>269</v>
      </c>
      <c r="E434" s="90">
        <v>605300</v>
      </c>
      <c r="F434" s="146" t="s">
        <v>270</v>
      </c>
      <c r="G434" s="84" t="s">
        <v>615</v>
      </c>
      <c r="H434" s="99" t="s">
        <v>143</v>
      </c>
      <c r="I434" s="85">
        <v>30000</v>
      </c>
      <c r="AH434" s="73"/>
      <c r="AI434" s="73"/>
      <c r="AJ434" s="73"/>
    </row>
    <row r="435" spans="2:36" ht="24" hidden="1" customHeight="1">
      <c r="B435" s="114" t="s">
        <v>599</v>
      </c>
      <c r="C435" s="114">
        <v>45523</v>
      </c>
      <c r="D435" s="114" t="s">
        <v>266</v>
      </c>
      <c r="E435" s="90">
        <v>605300</v>
      </c>
      <c r="F435" s="146" t="s">
        <v>270</v>
      </c>
      <c r="G435" s="84" t="s">
        <v>597</v>
      </c>
      <c r="H435" s="99" t="s">
        <v>140</v>
      </c>
      <c r="I435" s="85">
        <v>30000</v>
      </c>
      <c r="AH435" s="73"/>
      <c r="AI435" s="73"/>
      <c r="AJ435" s="73"/>
    </row>
    <row r="436" spans="2:36" ht="24" hidden="1" customHeight="1">
      <c r="B436" s="114" t="s">
        <v>599</v>
      </c>
      <c r="C436" s="114">
        <v>45523</v>
      </c>
      <c r="D436" s="114" t="s">
        <v>383</v>
      </c>
      <c r="E436" s="90">
        <v>646200</v>
      </c>
      <c r="F436" s="146" t="s">
        <v>329</v>
      </c>
      <c r="G436" s="84" t="s">
        <v>639</v>
      </c>
      <c r="H436" s="99" t="s">
        <v>144</v>
      </c>
      <c r="I436" s="85">
        <v>14400</v>
      </c>
      <c r="AH436" s="73"/>
      <c r="AI436" s="73"/>
      <c r="AJ436" s="73"/>
    </row>
    <row r="437" spans="2:36" ht="24" hidden="1" customHeight="1">
      <c r="B437" s="114" t="s">
        <v>599</v>
      </c>
      <c r="C437" s="114">
        <v>45523</v>
      </c>
      <c r="D437" s="114" t="s">
        <v>383</v>
      </c>
      <c r="E437" s="90">
        <v>646800</v>
      </c>
      <c r="F437" s="146" t="s">
        <v>385</v>
      </c>
      <c r="G437" s="84" t="s">
        <v>640</v>
      </c>
      <c r="H437" s="99" t="s">
        <v>144</v>
      </c>
      <c r="I437" s="85">
        <v>2500</v>
      </c>
      <c r="AH437" s="73"/>
      <c r="AI437" s="73"/>
      <c r="AJ437" s="73"/>
    </row>
    <row r="438" spans="2:36" ht="24" hidden="1" customHeight="1">
      <c r="B438" s="114" t="s">
        <v>599</v>
      </c>
      <c r="C438" s="114">
        <v>45524</v>
      </c>
      <c r="D438" s="114" t="s">
        <v>287</v>
      </c>
      <c r="E438" s="90">
        <v>664100</v>
      </c>
      <c r="F438" s="146" t="s">
        <v>420</v>
      </c>
      <c r="G438" s="84" t="s">
        <v>641</v>
      </c>
      <c r="H438" s="99" t="s">
        <v>136</v>
      </c>
      <c r="I438" s="85">
        <v>108511</v>
      </c>
      <c r="AH438" s="73"/>
      <c r="AI438" s="73"/>
      <c r="AJ438" s="73"/>
    </row>
    <row r="439" spans="2:36" ht="24" hidden="1" customHeight="1">
      <c r="B439" s="114" t="s">
        <v>599</v>
      </c>
      <c r="C439" s="114">
        <v>45524</v>
      </c>
      <c r="D439" s="114" t="s">
        <v>266</v>
      </c>
      <c r="E439" s="90">
        <v>618103</v>
      </c>
      <c r="F439" s="146" t="s">
        <v>282</v>
      </c>
      <c r="G439" s="84" t="s">
        <v>642</v>
      </c>
      <c r="H439" s="99" t="s">
        <v>153</v>
      </c>
      <c r="I439" s="85">
        <v>1000</v>
      </c>
      <c r="AH439" s="73"/>
      <c r="AI439" s="73"/>
      <c r="AJ439" s="73"/>
    </row>
    <row r="440" spans="2:36" ht="24" hidden="1" customHeight="1">
      <c r="B440" s="114" t="s">
        <v>599</v>
      </c>
      <c r="C440" s="114">
        <v>45524</v>
      </c>
      <c r="D440" s="114" t="s">
        <v>287</v>
      </c>
      <c r="E440" s="90">
        <v>663800</v>
      </c>
      <c r="F440" s="146" t="s">
        <v>422</v>
      </c>
      <c r="G440" s="84" t="s">
        <v>643</v>
      </c>
      <c r="H440" s="99" t="s">
        <v>167</v>
      </c>
      <c r="I440" s="85">
        <v>100000</v>
      </c>
      <c r="AH440" s="73"/>
      <c r="AI440" s="73"/>
      <c r="AJ440" s="73"/>
    </row>
    <row r="441" spans="2:36" s="92" customFormat="1" ht="24" hidden="1" customHeight="1">
      <c r="B441" s="114" t="s">
        <v>599</v>
      </c>
      <c r="C441" s="114">
        <v>45524</v>
      </c>
      <c r="D441" s="114" t="s">
        <v>287</v>
      </c>
      <c r="E441" s="90">
        <v>663100</v>
      </c>
      <c r="F441" s="146" t="s">
        <v>424</v>
      </c>
      <c r="G441" s="84" t="s">
        <v>644</v>
      </c>
      <c r="H441" s="99" t="s">
        <v>167</v>
      </c>
      <c r="I441" s="85">
        <v>50000</v>
      </c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AH441" s="91"/>
      <c r="AI441" s="91"/>
      <c r="AJ441" s="91"/>
    </row>
    <row r="442" spans="2:36" ht="24" hidden="1" customHeight="1">
      <c r="B442" s="114" t="s">
        <v>599</v>
      </c>
      <c r="C442" s="114">
        <v>45524</v>
      </c>
      <c r="D442" s="114" t="s">
        <v>287</v>
      </c>
      <c r="E442" s="90">
        <v>661100</v>
      </c>
      <c r="F442" s="146" t="s">
        <v>427</v>
      </c>
      <c r="G442" s="84" t="s">
        <v>645</v>
      </c>
      <c r="H442" s="99" t="s">
        <v>167</v>
      </c>
      <c r="I442" s="85">
        <v>409336</v>
      </c>
      <c r="AH442" s="73"/>
    </row>
    <row r="443" spans="2:36" ht="24" hidden="1" customHeight="1">
      <c r="B443" s="114" t="s">
        <v>599</v>
      </c>
      <c r="C443" s="114">
        <v>45524</v>
      </c>
      <c r="D443" s="114" t="s">
        <v>287</v>
      </c>
      <c r="E443" s="90">
        <v>641300</v>
      </c>
      <c r="F443" s="146" t="s">
        <v>429</v>
      </c>
      <c r="G443" s="84" t="s">
        <v>646</v>
      </c>
      <c r="H443" s="99" t="s">
        <v>136</v>
      </c>
      <c r="I443" s="85">
        <v>22373</v>
      </c>
      <c r="AH443" s="73"/>
    </row>
    <row r="444" spans="2:36" ht="24" hidden="1" customHeight="1">
      <c r="B444" s="114" t="s">
        <v>599</v>
      </c>
      <c r="C444" s="114">
        <v>45525</v>
      </c>
      <c r="D444" s="114" t="s">
        <v>269</v>
      </c>
      <c r="E444" s="90">
        <v>605300</v>
      </c>
      <c r="F444" s="146" t="s">
        <v>270</v>
      </c>
      <c r="G444" s="84" t="s">
        <v>615</v>
      </c>
      <c r="H444" s="99" t="s">
        <v>143</v>
      </c>
      <c r="I444" s="85">
        <v>30000</v>
      </c>
      <c r="AH444" s="73"/>
    </row>
    <row r="445" spans="2:36" ht="24" hidden="1" customHeight="1">
      <c r="B445" s="114" t="s">
        <v>599</v>
      </c>
      <c r="C445" s="114">
        <v>45526</v>
      </c>
      <c r="D445" s="114" t="s">
        <v>266</v>
      </c>
      <c r="E445" s="90">
        <v>605300</v>
      </c>
      <c r="F445" s="146" t="s">
        <v>270</v>
      </c>
      <c r="G445" s="84" t="s">
        <v>597</v>
      </c>
      <c r="H445" s="99" t="s">
        <v>140</v>
      </c>
      <c r="I445" s="85">
        <v>28400</v>
      </c>
      <c r="AH445" s="73"/>
    </row>
    <row r="446" spans="2:36" ht="24" hidden="1" customHeight="1">
      <c r="B446" s="114" t="s">
        <v>599</v>
      </c>
      <c r="C446" s="114">
        <v>45526</v>
      </c>
      <c r="D446" s="114" t="s">
        <v>266</v>
      </c>
      <c r="E446" s="90">
        <v>605300</v>
      </c>
      <c r="F446" s="146" t="s">
        <v>270</v>
      </c>
      <c r="G446" s="84" t="s">
        <v>597</v>
      </c>
      <c r="H446" s="99" t="s">
        <v>140</v>
      </c>
      <c r="I446" s="85">
        <v>20000</v>
      </c>
      <c r="AH446" s="73"/>
    </row>
    <row r="447" spans="2:36" ht="24" hidden="1" customHeight="1">
      <c r="B447" s="114" t="s">
        <v>599</v>
      </c>
      <c r="C447" s="114">
        <v>45526</v>
      </c>
      <c r="D447" s="114" t="s">
        <v>266</v>
      </c>
      <c r="E447" s="90">
        <v>618103</v>
      </c>
      <c r="F447" s="146" t="s">
        <v>282</v>
      </c>
      <c r="G447" s="84" t="s">
        <v>396</v>
      </c>
      <c r="H447" s="99" t="s">
        <v>153</v>
      </c>
      <c r="I447" s="85">
        <v>1000</v>
      </c>
      <c r="AH447" s="73"/>
    </row>
    <row r="448" spans="2:36" ht="24" hidden="1" customHeight="1">
      <c r="B448" s="114" t="s">
        <v>599</v>
      </c>
      <c r="C448" s="114">
        <v>45526</v>
      </c>
      <c r="D448" s="114" t="s">
        <v>266</v>
      </c>
      <c r="E448" s="90">
        <v>618103</v>
      </c>
      <c r="F448" s="146" t="s">
        <v>282</v>
      </c>
      <c r="G448" s="84" t="s">
        <v>642</v>
      </c>
      <c r="H448" s="99" t="s">
        <v>153</v>
      </c>
      <c r="I448" s="85">
        <v>1000</v>
      </c>
      <c r="AH448" s="73"/>
    </row>
    <row r="449" spans="2:34" ht="24" hidden="1" customHeight="1">
      <c r="B449" s="114" t="s">
        <v>599</v>
      </c>
      <c r="C449" s="114">
        <v>45527</v>
      </c>
      <c r="D449" s="114" t="s">
        <v>266</v>
      </c>
      <c r="E449" s="90">
        <v>605300</v>
      </c>
      <c r="F449" s="146" t="s">
        <v>270</v>
      </c>
      <c r="G449" s="84" t="s">
        <v>597</v>
      </c>
      <c r="H449" s="99" t="s">
        <v>140</v>
      </c>
      <c r="I449" s="85">
        <v>27700</v>
      </c>
      <c r="AH449" s="73"/>
    </row>
    <row r="450" spans="2:34" ht="24" hidden="1" customHeight="1">
      <c r="B450" s="114" t="s">
        <v>599</v>
      </c>
      <c r="C450" s="114">
        <v>45527</v>
      </c>
      <c r="D450" s="114" t="s">
        <v>266</v>
      </c>
      <c r="E450" s="90">
        <v>618103</v>
      </c>
      <c r="F450" s="146" t="s">
        <v>282</v>
      </c>
      <c r="G450" s="84" t="s">
        <v>642</v>
      </c>
      <c r="H450" s="99" t="s">
        <v>153</v>
      </c>
      <c r="I450" s="85">
        <v>300</v>
      </c>
      <c r="AH450" s="73"/>
    </row>
    <row r="451" spans="2:34" ht="24" hidden="1" customHeight="1">
      <c r="B451" s="114" t="s">
        <v>599</v>
      </c>
      <c r="C451" s="114">
        <v>45527</v>
      </c>
      <c r="D451" s="114" t="s">
        <v>266</v>
      </c>
      <c r="E451" s="90">
        <v>618103</v>
      </c>
      <c r="F451" s="146" t="s">
        <v>282</v>
      </c>
      <c r="G451" s="84" t="s">
        <v>642</v>
      </c>
      <c r="H451" s="99" t="s">
        <v>153</v>
      </c>
      <c r="I451" s="85">
        <v>1000</v>
      </c>
      <c r="AH451" s="73"/>
    </row>
    <row r="452" spans="2:34" ht="24" hidden="1" customHeight="1">
      <c r="B452" s="114" t="s">
        <v>599</v>
      </c>
      <c r="C452" s="114">
        <v>45530</v>
      </c>
      <c r="D452" s="114" t="s">
        <v>266</v>
      </c>
      <c r="E452" s="90">
        <v>605300</v>
      </c>
      <c r="F452" s="146" t="s">
        <v>270</v>
      </c>
      <c r="G452" s="84" t="s">
        <v>597</v>
      </c>
      <c r="H452" s="99" t="s">
        <v>140</v>
      </c>
      <c r="I452" s="85">
        <v>9601</v>
      </c>
      <c r="AH452" s="73"/>
    </row>
    <row r="453" spans="2:34" ht="24" hidden="1" customHeight="1">
      <c r="B453" s="114" t="s">
        <v>599</v>
      </c>
      <c r="C453" s="114">
        <v>45531</v>
      </c>
      <c r="D453" s="114" t="s">
        <v>266</v>
      </c>
      <c r="E453" s="90">
        <v>605300</v>
      </c>
      <c r="F453" s="146" t="s">
        <v>270</v>
      </c>
      <c r="G453" s="84" t="s">
        <v>647</v>
      </c>
      <c r="H453" s="99" t="s">
        <v>140</v>
      </c>
      <c r="I453" s="85">
        <v>20000</v>
      </c>
      <c r="AH453" s="73"/>
    </row>
    <row r="454" spans="2:34" ht="24" hidden="1" customHeight="1">
      <c r="B454" s="114" t="s">
        <v>599</v>
      </c>
      <c r="C454" s="114">
        <v>45532</v>
      </c>
      <c r="D454" s="114" t="s">
        <v>269</v>
      </c>
      <c r="E454" s="90">
        <v>605300</v>
      </c>
      <c r="F454" s="146" t="s">
        <v>270</v>
      </c>
      <c r="G454" s="84" t="s">
        <v>615</v>
      </c>
      <c r="H454" s="99" t="s">
        <v>143</v>
      </c>
      <c r="I454" s="85">
        <v>30000</v>
      </c>
      <c r="AH454" s="73"/>
    </row>
    <row r="455" spans="2:34" ht="24" hidden="1" customHeight="1">
      <c r="B455" s="114" t="s">
        <v>599</v>
      </c>
      <c r="C455" s="114">
        <v>45533</v>
      </c>
      <c r="D455" s="114" t="s">
        <v>269</v>
      </c>
      <c r="E455" s="90">
        <v>618103</v>
      </c>
      <c r="F455" s="146" t="s">
        <v>282</v>
      </c>
      <c r="G455" s="84" t="s">
        <v>648</v>
      </c>
      <c r="H455" s="99" t="s">
        <v>153</v>
      </c>
      <c r="I455" s="85">
        <v>1000</v>
      </c>
      <c r="AH455" s="73"/>
    </row>
    <row r="456" spans="2:34" ht="24" hidden="1" customHeight="1">
      <c r="B456" s="114" t="s">
        <v>599</v>
      </c>
      <c r="C456" s="114">
        <v>45533</v>
      </c>
      <c r="D456" s="114" t="s">
        <v>269</v>
      </c>
      <c r="E456" s="90">
        <v>618103</v>
      </c>
      <c r="F456" s="146" t="s">
        <v>282</v>
      </c>
      <c r="G456" s="84" t="s">
        <v>648</v>
      </c>
      <c r="H456" s="99" t="s">
        <v>153</v>
      </c>
      <c r="I456" s="85">
        <v>1000</v>
      </c>
      <c r="AH456" s="73"/>
    </row>
    <row r="457" spans="2:34" ht="24" hidden="1" customHeight="1">
      <c r="B457" s="114" t="s">
        <v>649</v>
      </c>
      <c r="C457" s="114">
        <v>45536</v>
      </c>
      <c r="D457" s="114" t="s">
        <v>269</v>
      </c>
      <c r="E457" s="90">
        <v>605300</v>
      </c>
      <c r="F457" s="146" t="s">
        <v>270</v>
      </c>
      <c r="G457" s="84" t="s">
        <v>615</v>
      </c>
      <c r="H457" s="99" t="s">
        <v>143</v>
      </c>
      <c r="I457" s="85">
        <v>10003</v>
      </c>
      <c r="AH457" s="73"/>
    </row>
    <row r="458" spans="2:34" ht="24" hidden="1" customHeight="1">
      <c r="B458" s="114" t="s">
        <v>649</v>
      </c>
      <c r="C458" s="114">
        <v>45536</v>
      </c>
      <c r="D458" s="114" t="s">
        <v>266</v>
      </c>
      <c r="E458" s="90">
        <v>605300</v>
      </c>
      <c r="F458" s="146" t="s">
        <v>270</v>
      </c>
      <c r="G458" s="84" t="s">
        <v>650</v>
      </c>
      <c r="H458" s="99" t="s">
        <v>142</v>
      </c>
      <c r="I458" s="85">
        <v>30000</v>
      </c>
      <c r="AH458" s="73"/>
    </row>
    <row r="459" spans="2:34" ht="24" hidden="1" customHeight="1">
      <c r="B459" s="114" t="s">
        <v>649</v>
      </c>
      <c r="C459" s="114">
        <v>45536</v>
      </c>
      <c r="D459" s="114" t="s">
        <v>266</v>
      </c>
      <c r="E459" s="90">
        <v>605300</v>
      </c>
      <c r="F459" s="146" t="s">
        <v>270</v>
      </c>
      <c r="G459" s="84" t="s">
        <v>650</v>
      </c>
      <c r="H459" s="99" t="s">
        <v>142</v>
      </c>
      <c r="I459" s="85">
        <v>31000</v>
      </c>
      <c r="AH459" s="73"/>
    </row>
    <row r="460" spans="2:34" ht="24" hidden="1" customHeight="1">
      <c r="B460" s="114" t="s">
        <v>649</v>
      </c>
      <c r="C460" s="114">
        <v>45536</v>
      </c>
      <c r="D460" s="114" t="s">
        <v>266</v>
      </c>
      <c r="E460" s="90">
        <v>605300</v>
      </c>
      <c r="F460" s="146" t="s">
        <v>270</v>
      </c>
      <c r="G460" s="84" t="s">
        <v>597</v>
      </c>
      <c r="H460" s="99" t="s">
        <v>140</v>
      </c>
      <c r="I460" s="85">
        <v>30001</v>
      </c>
      <c r="AH460" s="73"/>
    </row>
    <row r="461" spans="2:34" ht="24" hidden="1" customHeight="1">
      <c r="B461" s="114" t="s">
        <v>649</v>
      </c>
      <c r="C461" s="114">
        <v>45536</v>
      </c>
      <c r="D461" s="114" t="s">
        <v>266</v>
      </c>
      <c r="E461" s="90">
        <v>605300</v>
      </c>
      <c r="F461" s="146" t="s">
        <v>270</v>
      </c>
      <c r="G461" s="84" t="s">
        <v>651</v>
      </c>
      <c r="H461" s="99" t="s">
        <v>142</v>
      </c>
      <c r="I461" s="85">
        <v>30000</v>
      </c>
      <c r="AH461" s="73"/>
    </row>
    <row r="462" spans="2:34" ht="24" hidden="1" customHeight="1">
      <c r="B462" s="114" t="s">
        <v>649</v>
      </c>
      <c r="C462" s="114">
        <v>45536</v>
      </c>
      <c r="D462" s="114" t="s">
        <v>266</v>
      </c>
      <c r="E462" s="90">
        <v>605300</v>
      </c>
      <c r="F462" s="146" t="s">
        <v>270</v>
      </c>
      <c r="G462" s="84" t="s">
        <v>651</v>
      </c>
      <c r="H462" s="99" t="s">
        <v>142</v>
      </c>
      <c r="I462" s="85">
        <v>6500</v>
      </c>
      <c r="AH462" s="73"/>
    </row>
    <row r="463" spans="2:34" ht="24" hidden="1" customHeight="1">
      <c r="B463" s="114" t="s">
        <v>649</v>
      </c>
      <c r="C463" s="114">
        <v>45536</v>
      </c>
      <c r="D463" s="114" t="s">
        <v>392</v>
      </c>
      <c r="E463" s="90">
        <v>624200</v>
      </c>
      <c r="F463" s="146" t="s">
        <v>393</v>
      </c>
      <c r="G463" s="84" t="s">
        <v>394</v>
      </c>
      <c r="H463" s="99" t="s">
        <v>146</v>
      </c>
      <c r="I463" s="85">
        <v>152144</v>
      </c>
      <c r="AH463" s="73"/>
    </row>
    <row r="464" spans="2:34" ht="24" hidden="1" customHeight="1">
      <c r="B464" s="114" t="s">
        <v>649</v>
      </c>
      <c r="C464" s="114">
        <v>45536</v>
      </c>
      <c r="D464" s="114" t="s">
        <v>392</v>
      </c>
      <c r="E464" s="90">
        <v>624200</v>
      </c>
      <c r="F464" s="146" t="s">
        <v>393</v>
      </c>
      <c r="G464" s="84" t="s">
        <v>652</v>
      </c>
      <c r="H464" s="99" t="s">
        <v>146</v>
      </c>
      <c r="I464" s="85">
        <v>122881</v>
      </c>
      <c r="AH464" s="73"/>
    </row>
    <row r="465" spans="2:34" ht="24" hidden="1" customHeight="1">
      <c r="B465" s="114" t="s">
        <v>649</v>
      </c>
      <c r="C465" s="114">
        <v>45536</v>
      </c>
      <c r="D465" s="114" t="s">
        <v>392</v>
      </c>
      <c r="E465" s="90">
        <v>624200</v>
      </c>
      <c r="F465" s="146" t="s">
        <v>393</v>
      </c>
      <c r="G465" s="84" t="s">
        <v>532</v>
      </c>
      <c r="H465" s="99" t="s">
        <v>146</v>
      </c>
      <c r="I465" s="85">
        <v>55084</v>
      </c>
      <c r="AH465" s="73"/>
    </row>
    <row r="466" spans="2:34" ht="24" hidden="1" customHeight="1">
      <c r="B466" s="114" t="s">
        <v>649</v>
      </c>
      <c r="C466" s="114">
        <v>45536</v>
      </c>
      <c r="D466" s="114" t="s">
        <v>266</v>
      </c>
      <c r="E466" s="90">
        <v>605200</v>
      </c>
      <c r="F466" s="146" t="s">
        <v>475</v>
      </c>
      <c r="G466" s="84" t="s">
        <v>653</v>
      </c>
      <c r="H466" s="99" t="s">
        <v>179</v>
      </c>
      <c r="I466" s="85">
        <v>36458</v>
      </c>
      <c r="AH466" s="73"/>
    </row>
    <row r="467" spans="2:34" ht="24" hidden="1" customHeight="1">
      <c r="B467" s="114" t="s">
        <v>649</v>
      </c>
      <c r="C467" s="114">
        <v>45536</v>
      </c>
      <c r="D467" s="114" t="s">
        <v>266</v>
      </c>
      <c r="E467" s="90">
        <v>605100</v>
      </c>
      <c r="F467" s="146" t="s">
        <v>473</v>
      </c>
      <c r="G467" s="84" t="s">
        <v>654</v>
      </c>
      <c r="H467" s="99" t="s">
        <v>180</v>
      </c>
      <c r="I467" s="85">
        <v>1392</v>
      </c>
      <c r="AH467" s="73"/>
    </row>
    <row r="468" spans="2:34" ht="24" hidden="1" customHeight="1">
      <c r="B468" s="114" t="s">
        <v>649</v>
      </c>
      <c r="C468" s="114">
        <v>45536</v>
      </c>
      <c r="D468" s="114" t="s">
        <v>266</v>
      </c>
      <c r="E468" s="90">
        <v>605100</v>
      </c>
      <c r="F468" s="146" t="s">
        <v>473</v>
      </c>
      <c r="G468" s="84" t="s">
        <v>655</v>
      </c>
      <c r="H468" s="99" t="s">
        <v>180</v>
      </c>
      <c r="I468" s="85">
        <v>5385</v>
      </c>
      <c r="AH468" s="73"/>
    </row>
    <row r="469" spans="2:34" ht="24" hidden="1" customHeight="1">
      <c r="B469" s="114" t="s">
        <v>649</v>
      </c>
      <c r="C469" s="114">
        <v>45536</v>
      </c>
      <c r="D469" s="114" t="s">
        <v>266</v>
      </c>
      <c r="E469" s="90">
        <v>618103</v>
      </c>
      <c r="F469" s="146" t="s">
        <v>282</v>
      </c>
      <c r="G469" s="84" t="s">
        <v>656</v>
      </c>
      <c r="H469" s="99" t="s">
        <v>153</v>
      </c>
      <c r="I469" s="85">
        <v>400</v>
      </c>
      <c r="AH469" s="73"/>
    </row>
    <row r="470" spans="2:34" ht="24" hidden="1" customHeight="1">
      <c r="B470" s="114" t="s">
        <v>649</v>
      </c>
      <c r="C470" s="114">
        <v>45536</v>
      </c>
      <c r="D470" s="114" t="s">
        <v>266</v>
      </c>
      <c r="E470" s="90">
        <v>618103</v>
      </c>
      <c r="F470" s="146" t="s">
        <v>282</v>
      </c>
      <c r="G470" s="84" t="s">
        <v>656</v>
      </c>
      <c r="H470" s="99" t="s">
        <v>153</v>
      </c>
      <c r="I470" s="85">
        <v>400</v>
      </c>
      <c r="AH470" s="73"/>
    </row>
    <row r="471" spans="2:34" ht="24" hidden="1" customHeight="1">
      <c r="B471" s="114" t="s">
        <v>649</v>
      </c>
      <c r="C471" s="114">
        <v>45536</v>
      </c>
      <c r="D471" s="114" t="s">
        <v>266</v>
      </c>
      <c r="E471" s="90">
        <v>618103</v>
      </c>
      <c r="F471" s="146" t="s">
        <v>282</v>
      </c>
      <c r="G471" s="84" t="s">
        <v>656</v>
      </c>
      <c r="H471" s="99" t="s">
        <v>153</v>
      </c>
      <c r="I471" s="85">
        <v>400</v>
      </c>
      <c r="AH471" s="73"/>
    </row>
    <row r="472" spans="2:34" ht="24" hidden="1" customHeight="1">
      <c r="B472" s="114" t="s">
        <v>649</v>
      </c>
      <c r="C472" s="114">
        <v>45536</v>
      </c>
      <c r="D472" s="114" t="s">
        <v>266</v>
      </c>
      <c r="E472" s="90">
        <v>618103</v>
      </c>
      <c r="F472" s="146" t="s">
        <v>282</v>
      </c>
      <c r="G472" s="84" t="s">
        <v>656</v>
      </c>
      <c r="H472" s="99" t="s">
        <v>153</v>
      </c>
      <c r="I472" s="85">
        <v>1000</v>
      </c>
      <c r="AH472" s="73"/>
    </row>
    <row r="473" spans="2:34" ht="24" hidden="1" customHeight="1">
      <c r="B473" s="114" t="s">
        <v>649</v>
      </c>
      <c r="C473" s="114">
        <v>45536</v>
      </c>
      <c r="D473" s="114" t="s">
        <v>266</v>
      </c>
      <c r="E473" s="90">
        <v>618103</v>
      </c>
      <c r="F473" s="146" t="s">
        <v>282</v>
      </c>
      <c r="G473" s="84" t="s">
        <v>656</v>
      </c>
      <c r="H473" s="99" t="s">
        <v>153</v>
      </c>
      <c r="I473" s="85">
        <v>300</v>
      </c>
      <c r="AH473" s="73"/>
    </row>
    <row r="474" spans="2:34" ht="24" hidden="1" customHeight="1">
      <c r="B474" s="114" t="s">
        <v>649</v>
      </c>
      <c r="C474" s="114">
        <v>45537</v>
      </c>
      <c r="D474" s="114" t="s">
        <v>269</v>
      </c>
      <c r="E474" s="90">
        <v>605300</v>
      </c>
      <c r="F474" s="146" t="s">
        <v>270</v>
      </c>
      <c r="G474" s="84" t="s">
        <v>615</v>
      </c>
      <c r="H474" s="99" t="s">
        <v>143</v>
      </c>
      <c r="I474" s="85">
        <v>30000</v>
      </c>
      <c r="AH474" s="73"/>
    </row>
    <row r="475" spans="2:34" ht="24" hidden="1" customHeight="1">
      <c r="B475" s="114" t="s">
        <v>649</v>
      </c>
      <c r="C475" s="114">
        <v>45537</v>
      </c>
      <c r="D475" s="114" t="s">
        <v>363</v>
      </c>
      <c r="E475" s="90">
        <v>622200</v>
      </c>
      <c r="F475" s="146" t="s">
        <v>366</v>
      </c>
      <c r="G475" s="84" t="s">
        <v>657</v>
      </c>
      <c r="H475" s="99" t="s">
        <v>75</v>
      </c>
      <c r="I475" s="85">
        <v>1200000</v>
      </c>
      <c r="AH475" s="73"/>
    </row>
    <row r="476" spans="2:34" ht="24" hidden="1" customHeight="1">
      <c r="B476" s="114" t="s">
        <v>649</v>
      </c>
      <c r="C476" s="114">
        <v>45537</v>
      </c>
      <c r="D476" s="114" t="s">
        <v>287</v>
      </c>
      <c r="E476" s="90">
        <v>632700</v>
      </c>
      <c r="F476" s="146" t="s">
        <v>288</v>
      </c>
      <c r="G476" s="84" t="s">
        <v>658</v>
      </c>
      <c r="H476" s="99" t="s">
        <v>160</v>
      </c>
      <c r="I476" s="85">
        <v>1350000</v>
      </c>
      <c r="AH476" s="73"/>
    </row>
    <row r="477" spans="2:34" ht="24" hidden="1" customHeight="1">
      <c r="B477" s="114" t="s">
        <v>649</v>
      </c>
      <c r="C477" s="114">
        <v>45537</v>
      </c>
      <c r="D477" s="114" t="s">
        <v>287</v>
      </c>
      <c r="E477" s="90">
        <v>632700</v>
      </c>
      <c r="F477" s="146" t="s">
        <v>288</v>
      </c>
      <c r="G477" s="84" t="s">
        <v>659</v>
      </c>
      <c r="H477" s="99" t="s">
        <v>161</v>
      </c>
      <c r="I477" s="85">
        <v>1350000</v>
      </c>
      <c r="AH477" s="73"/>
    </row>
    <row r="478" spans="2:34" ht="24" hidden="1" customHeight="1">
      <c r="B478" s="114" t="s">
        <v>649</v>
      </c>
      <c r="C478" s="114">
        <v>45538</v>
      </c>
      <c r="D478" s="114" t="s">
        <v>287</v>
      </c>
      <c r="E478" s="90">
        <v>632700</v>
      </c>
      <c r="F478" s="146" t="s">
        <v>288</v>
      </c>
      <c r="G478" s="84" t="s">
        <v>660</v>
      </c>
      <c r="H478" s="99" t="s">
        <v>176</v>
      </c>
      <c r="I478" s="85">
        <v>120000</v>
      </c>
      <c r="AH478" s="73"/>
    </row>
    <row r="479" spans="2:34" ht="24" hidden="1" customHeight="1">
      <c r="B479" s="114" t="s">
        <v>649</v>
      </c>
      <c r="C479" s="114">
        <v>45538</v>
      </c>
      <c r="D479" s="114" t="s">
        <v>287</v>
      </c>
      <c r="E479" s="90">
        <v>632700</v>
      </c>
      <c r="F479" s="146" t="s">
        <v>288</v>
      </c>
      <c r="G479" s="84" t="s">
        <v>661</v>
      </c>
      <c r="H479" s="99" t="s">
        <v>168</v>
      </c>
      <c r="I479" s="85">
        <v>181815</v>
      </c>
      <c r="AH479" s="73"/>
    </row>
    <row r="480" spans="2:34" ht="24" hidden="1" customHeight="1">
      <c r="B480" s="114" t="s">
        <v>649</v>
      </c>
      <c r="C480" s="114">
        <v>45538</v>
      </c>
      <c r="D480" s="114" t="s">
        <v>287</v>
      </c>
      <c r="E480" s="90">
        <v>632700</v>
      </c>
      <c r="F480" s="146" t="s">
        <v>288</v>
      </c>
      <c r="G480" s="84" t="s">
        <v>662</v>
      </c>
      <c r="H480" s="99" t="s">
        <v>168</v>
      </c>
      <c r="I480" s="85">
        <v>400000</v>
      </c>
      <c r="AH480" s="73"/>
    </row>
    <row r="481" spans="2:34" ht="24" hidden="1" customHeight="1">
      <c r="B481" s="114" t="s">
        <v>649</v>
      </c>
      <c r="C481" s="114">
        <v>45538</v>
      </c>
      <c r="D481" s="114" t="s">
        <v>287</v>
      </c>
      <c r="E481" s="90">
        <v>632700</v>
      </c>
      <c r="F481" s="146" t="s">
        <v>288</v>
      </c>
      <c r="G481" s="84" t="s">
        <v>663</v>
      </c>
      <c r="H481" s="99" t="s">
        <v>169</v>
      </c>
      <c r="I481" s="85">
        <v>400000</v>
      </c>
      <c r="AH481" s="73"/>
    </row>
    <row r="482" spans="2:34" ht="24" hidden="1" customHeight="1">
      <c r="B482" s="114" t="s">
        <v>649</v>
      </c>
      <c r="C482" s="114">
        <v>45539</v>
      </c>
      <c r="D482" s="114" t="s">
        <v>269</v>
      </c>
      <c r="E482" s="90">
        <v>605300</v>
      </c>
      <c r="F482" s="146" t="s">
        <v>270</v>
      </c>
      <c r="G482" s="84" t="s">
        <v>374</v>
      </c>
      <c r="H482" s="99" t="s">
        <v>143</v>
      </c>
      <c r="I482" s="85">
        <v>30000</v>
      </c>
      <c r="AH482" s="73"/>
    </row>
    <row r="483" spans="2:34" ht="24" hidden="1" customHeight="1">
      <c r="B483" s="114" t="s">
        <v>649</v>
      </c>
      <c r="C483" s="114">
        <v>45539</v>
      </c>
      <c r="D483" s="114" t="s">
        <v>287</v>
      </c>
      <c r="E483" s="90">
        <v>632700</v>
      </c>
      <c r="F483" s="146" t="s">
        <v>288</v>
      </c>
      <c r="G483" s="84" t="s">
        <v>664</v>
      </c>
      <c r="H483" s="99" t="s">
        <v>165</v>
      </c>
      <c r="I483" s="85">
        <v>463918</v>
      </c>
      <c r="AH483" s="73"/>
    </row>
    <row r="484" spans="2:34" ht="24" hidden="1" customHeight="1">
      <c r="B484" s="114" t="s">
        <v>649</v>
      </c>
      <c r="C484" s="114">
        <v>45540</v>
      </c>
      <c r="D484" s="114" t="s">
        <v>269</v>
      </c>
      <c r="E484" s="90">
        <v>618103</v>
      </c>
      <c r="F484" s="146" t="s">
        <v>282</v>
      </c>
      <c r="G484" s="84" t="s">
        <v>665</v>
      </c>
      <c r="H484" s="99" t="s">
        <v>153</v>
      </c>
      <c r="I484" s="85">
        <v>1000</v>
      </c>
      <c r="AH484" s="73"/>
    </row>
    <row r="485" spans="2:34" ht="24" hidden="1" customHeight="1">
      <c r="B485" s="114" t="s">
        <v>649</v>
      </c>
      <c r="C485" s="114">
        <v>45540</v>
      </c>
      <c r="D485" s="114" t="s">
        <v>269</v>
      </c>
      <c r="E485" s="90">
        <v>618103</v>
      </c>
      <c r="F485" s="146" t="s">
        <v>282</v>
      </c>
      <c r="G485" s="84" t="s">
        <v>665</v>
      </c>
      <c r="H485" s="99" t="s">
        <v>153</v>
      </c>
      <c r="I485" s="85">
        <v>1000</v>
      </c>
      <c r="AH485" s="73"/>
    </row>
    <row r="486" spans="2:34" ht="24" hidden="1" customHeight="1">
      <c r="B486" s="114" t="s">
        <v>649</v>
      </c>
      <c r="C486" s="114">
        <v>45541</v>
      </c>
      <c r="D486" s="114" t="s">
        <v>266</v>
      </c>
      <c r="E486" s="90">
        <v>605300</v>
      </c>
      <c r="F486" s="146" t="s">
        <v>270</v>
      </c>
      <c r="G486" s="84" t="s">
        <v>666</v>
      </c>
      <c r="H486" s="99" t="s">
        <v>142</v>
      </c>
      <c r="I486" s="85">
        <v>30000</v>
      </c>
      <c r="AH486" s="73"/>
    </row>
    <row r="487" spans="2:34" ht="24" hidden="1" customHeight="1">
      <c r="B487" s="114" t="s">
        <v>649</v>
      </c>
      <c r="C487" s="114">
        <v>45541</v>
      </c>
      <c r="D487" s="114" t="s">
        <v>269</v>
      </c>
      <c r="E487" s="90">
        <v>628800</v>
      </c>
      <c r="F487" s="146" t="s">
        <v>306</v>
      </c>
      <c r="G487" s="84" t="s">
        <v>667</v>
      </c>
      <c r="H487" s="99" t="s">
        <v>73</v>
      </c>
      <c r="I487" s="85">
        <v>15500</v>
      </c>
      <c r="AH487" s="73"/>
    </row>
    <row r="488" spans="2:34" ht="24" hidden="1" customHeight="1">
      <c r="B488" s="114" t="s">
        <v>649</v>
      </c>
      <c r="C488" s="114">
        <v>45541</v>
      </c>
      <c r="D488" s="114" t="s">
        <v>269</v>
      </c>
      <c r="E488" s="90">
        <v>628800</v>
      </c>
      <c r="F488" s="146" t="s">
        <v>306</v>
      </c>
      <c r="G488" s="84" t="s">
        <v>668</v>
      </c>
      <c r="H488" s="99" t="s">
        <v>73</v>
      </c>
      <c r="I488" s="85">
        <v>14900</v>
      </c>
      <c r="AH488" s="73"/>
    </row>
    <row r="489" spans="2:34" ht="24" hidden="1" customHeight="1">
      <c r="B489" s="114" t="s">
        <v>649</v>
      </c>
      <c r="C489" s="114">
        <v>45541</v>
      </c>
      <c r="D489" s="114" t="s">
        <v>269</v>
      </c>
      <c r="E489" s="90">
        <v>628800</v>
      </c>
      <c r="F489" s="146" t="s">
        <v>306</v>
      </c>
      <c r="G489" s="84" t="s">
        <v>669</v>
      </c>
      <c r="H489" s="99" t="s">
        <v>73</v>
      </c>
      <c r="I489" s="85">
        <v>14900</v>
      </c>
      <c r="AH489" s="73"/>
    </row>
    <row r="490" spans="2:34" ht="24" hidden="1" customHeight="1">
      <c r="B490" s="114" t="s">
        <v>649</v>
      </c>
      <c r="C490" s="114">
        <v>45541</v>
      </c>
      <c r="D490" s="114" t="s">
        <v>269</v>
      </c>
      <c r="E490" s="90">
        <v>628800</v>
      </c>
      <c r="F490" s="146" t="s">
        <v>306</v>
      </c>
      <c r="G490" s="84" t="s">
        <v>670</v>
      </c>
      <c r="H490" s="99" t="s">
        <v>73</v>
      </c>
      <c r="I490" s="85">
        <v>15100</v>
      </c>
      <c r="AH490" s="73"/>
    </row>
    <row r="491" spans="2:34" ht="24" hidden="1" customHeight="1">
      <c r="B491" s="114" t="s">
        <v>649</v>
      </c>
      <c r="C491" s="114">
        <v>45541</v>
      </c>
      <c r="D491" s="114" t="s">
        <v>269</v>
      </c>
      <c r="E491" s="90">
        <v>628800</v>
      </c>
      <c r="F491" s="146" t="s">
        <v>306</v>
      </c>
      <c r="G491" s="84" t="s">
        <v>671</v>
      </c>
      <c r="H491" s="99" t="s">
        <v>73</v>
      </c>
      <c r="I491" s="85">
        <v>15500</v>
      </c>
      <c r="AH491" s="73"/>
    </row>
    <row r="492" spans="2:34" ht="24" hidden="1" customHeight="1">
      <c r="B492" s="114" t="s">
        <v>649</v>
      </c>
      <c r="C492" s="114">
        <v>45541</v>
      </c>
      <c r="D492" s="114" t="s">
        <v>269</v>
      </c>
      <c r="E492" s="90">
        <v>628800</v>
      </c>
      <c r="F492" s="146" t="s">
        <v>306</v>
      </c>
      <c r="G492" s="84" t="s">
        <v>672</v>
      </c>
      <c r="H492" s="99" t="s">
        <v>73</v>
      </c>
      <c r="I492" s="85">
        <v>14900</v>
      </c>
      <c r="AH492" s="73"/>
    </row>
    <row r="493" spans="2:34" ht="24" hidden="1" customHeight="1">
      <c r="B493" s="114" t="s">
        <v>649</v>
      </c>
      <c r="C493" s="114">
        <v>45541</v>
      </c>
      <c r="D493" s="114" t="s">
        <v>269</v>
      </c>
      <c r="E493" s="90">
        <v>628800</v>
      </c>
      <c r="F493" s="146" t="s">
        <v>306</v>
      </c>
      <c r="G493" s="84" t="s">
        <v>530</v>
      </c>
      <c r="H493" s="99" t="s">
        <v>73</v>
      </c>
      <c r="I493" s="85">
        <v>14900</v>
      </c>
      <c r="AH493" s="73"/>
    </row>
    <row r="494" spans="2:34" ht="24" hidden="1" customHeight="1">
      <c r="B494" s="114" t="s">
        <v>649</v>
      </c>
      <c r="C494" s="114">
        <v>45541</v>
      </c>
      <c r="D494" s="114" t="s">
        <v>269</v>
      </c>
      <c r="E494" s="90">
        <v>628800</v>
      </c>
      <c r="F494" s="146" t="s">
        <v>306</v>
      </c>
      <c r="G494" s="84" t="s">
        <v>673</v>
      </c>
      <c r="H494" s="99" t="s">
        <v>73</v>
      </c>
      <c r="I494" s="85">
        <v>14900</v>
      </c>
      <c r="AH494" s="73"/>
    </row>
    <row r="495" spans="2:34" ht="24" hidden="1" customHeight="1">
      <c r="B495" s="114" t="s">
        <v>649</v>
      </c>
      <c r="C495" s="114">
        <v>45541</v>
      </c>
      <c r="D495" s="114" t="s">
        <v>269</v>
      </c>
      <c r="E495" s="90">
        <v>628800</v>
      </c>
      <c r="F495" s="146" t="s">
        <v>306</v>
      </c>
      <c r="G495" s="84" t="s">
        <v>531</v>
      </c>
      <c r="H495" s="99" t="s">
        <v>73</v>
      </c>
      <c r="I495" s="85">
        <v>15100</v>
      </c>
      <c r="AH495" s="73"/>
    </row>
    <row r="496" spans="2:34" ht="24" hidden="1" customHeight="1">
      <c r="B496" s="114" t="s">
        <v>649</v>
      </c>
      <c r="C496" s="114">
        <v>45541</v>
      </c>
      <c r="D496" s="114" t="s">
        <v>269</v>
      </c>
      <c r="E496" s="90">
        <v>628800</v>
      </c>
      <c r="F496" s="146" t="s">
        <v>306</v>
      </c>
      <c r="G496" s="84" t="s">
        <v>674</v>
      </c>
      <c r="H496" s="99" t="s">
        <v>73</v>
      </c>
      <c r="I496" s="85">
        <v>14900</v>
      </c>
      <c r="AH496" s="73"/>
    </row>
    <row r="497" spans="2:34" ht="24" hidden="1" customHeight="1">
      <c r="B497" s="114" t="s">
        <v>649</v>
      </c>
      <c r="C497" s="114">
        <v>45543</v>
      </c>
      <c r="D497" s="114" t="s">
        <v>269</v>
      </c>
      <c r="E497" s="90">
        <v>605300</v>
      </c>
      <c r="F497" s="146" t="s">
        <v>270</v>
      </c>
      <c r="G497" s="84" t="s">
        <v>399</v>
      </c>
      <c r="H497" s="99" t="s">
        <v>143</v>
      </c>
      <c r="I497" s="85">
        <v>5000</v>
      </c>
      <c r="AH497" s="73"/>
    </row>
    <row r="498" spans="2:34" ht="24" hidden="1" customHeight="1">
      <c r="B498" s="114" t="s">
        <v>649</v>
      </c>
      <c r="C498" s="114">
        <v>45544</v>
      </c>
      <c r="D498" s="114" t="s">
        <v>269</v>
      </c>
      <c r="E498" s="90">
        <v>605300</v>
      </c>
      <c r="F498" s="146" t="s">
        <v>270</v>
      </c>
      <c r="G498" s="84" t="s">
        <v>399</v>
      </c>
      <c r="H498" s="99" t="s">
        <v>143</v>
      </c>
      <c r="I498" s="85">
        <v>30000</v>
      </c>
      <c r="AH498" s="73"/>
    </row>
    <row r="499" spans="2:34" ht="24" hidden="1" customHeight="1">
      <c r="B499" s="114" t="s">
        <v>649</v>
      </c>
      <c r="C499" s="114">
        <v>45544</v>
      </c>
      <c r="D499" s="114" t="s">
        <v>266</v>
      </c>
      <c r="E499" s="90">
        <v>605300</v>
      </c>
      <c r="F499" s="146" t="s">
        <v>270</v>
      </c>
      <c r="G499" s="84" t="s">
        <v>675</v>
      </c>
      <c r="H499" s="99" t="s">
        <v>140</v>
      </c>
      <c r="I499" s="85">
        <v>30005</v>
      </c>
      <c r="AH499" s="73"/>
    </row>
    <row r="500" spans="2:34" ht="24" hidden="1" customHeight="1">
      <c r="B500" s="114" t="s">
        <v>649</v>
      </c>
      <c r="C500" s="114">
        <v>45544</v>
      </c>
      <c r="D500" s="114" t="s">
        <v>266</v>
      </c>
      <c r="E500" s="90">
        <v>605300</v>
      </c>
      <c r="F500" s="146" t="s">
        <v>270</v>
      </c>
      <c r="G500" s="84" t="s">
        <v>666</v>
      </c>
      <c r="H500" s="99" t="s">
        <v>142</v>
      </c>
      <c r="I500" s="85">
        <v>30000</v>
      </c>
      <c r="AH500" s="73"/>
    </row>
    <row r="501" spans="2:34" ht="24" hidden="1" customHeight="1">
      <c r="B501" s="114" t="s">
        <v>649</v>
      </c>
      <c r="C501" s="114">
        <v>45545</v>
      </c>
      <c r="D501" s="114" t="s">
        <v>269</v>
      </c>
      <c r="E501" s="90">
        <v>628800</v>
      </c>
      <c r="F501" s="146" t="s">
        <v>306</v>
      </c>
      <c r="G501" s="84" t="s">
        <v>676</v>
      </c>
      <c r="H501" s="99" t="s">
        <v>73</v>
      </c>
      <c r="I501" s="85">
        <v>15500</v>
      </c>
      <c r="AH501" s="73"/>
    </row>
    <row r="502" spans="2:34" ht="24" customHeight="1">
      <c r="B502" s="114" t="s">
        <v>649</v>
      </c>
      <c r="C502" s="114">
        <v>45545</v>
      </c>
      <c r="D502" s="114" t="s">
        <v>273</v>
      </c>
      <c r="E502" s="90">
        <v>605700</v>
      </c>
      <c r="F502" s="146" t="s">
        <v>274</v>
      </c>
      <c r="G502" s="84" t="s">
        <v>677</v>
      </c>
      <c r="H502" s="99" t="s">
        <v>148</v>
      </c>
      <c r="I502" s="85">
        <v>47000</v>
      </c>
      <c r="AH502" s="73"/>
    </row>
    <row r="503" spans="2:34" ht="24" hidden="1" customHeight="1">
      <c r="B503" s="114" t="s">
        <v>649</v>
      </c>
      <c r="C503" s="114">
        <v>45545</v>
      </c>
      <c r="D503" s="114" t="s">
        <v>269</v>
      </c>
      <c r="E503" s="90">
        <v>618100</v>
      </c>
      <c r="F503" s="146" t="s">
        <v>341</v>
      </c>
      <c r="G503" s="84" t="s">
        <v>678</v>
      </c>
      <c r="H503" s="99" t="s">
        <v>153</v>
      </c>
      <c r="I503" s="85">
        <v>4000</v>
      </c>
      <c r="AH503" s="73"/>
    </row>
    <row r="504" spans="2:34" ht="24" hidden="1" customHeight="1">
      <c r="B504" s="114" t="s">
        <v>649</v>
      </c>
      <c r="C504" s="114">
        <v>45545</v>
      </c>
      <c r="D504" s="114" t="s">
        <v>323</v>
      </c>
      <c r="E504" s="90">
        <v>658800</v>
      </c>
      <c r="F504" s="146" t="s">
        <v>279</v>
      </c>
      <c r="G504" s="84" t="s">
        <v>679</v>
      </c>
      <c r="H504" s="99" t="s">
        <v>179</v>
      </c>
      <c r="I504" s="85">
        <v>2</v>
      </c>
      <c r="AH504" s="73"/>
    </row>
    <row r="505" spans="2:34" ht="24" hidden="1" customHeight="1">
      <c r="B505" s="114" t="s">
        <v>649</v>
      </c>
      <c r="C505" s="114">
        <v>45546</v>
      </c>
      <c r="D505" s="114" t="s">
        <v>269</v>
      </c>
      <c r="E505" s="90">
        <v>605300</v>
      </c>
      <c r="F505" s="146" t="s">
        <v>270</v>
      </c>
      <c r="G505" s="84" t="s">
        <v>615</v>
      </c>
      <c r="H505" s="99" t="s">
        <v>143</v>
      </c>
      <c r="I505" s="85">
        <v>33300</v>
      </c>
      <c r="AH505" s="73"/>
    </row>
    <row r="506" spans="2:34" ht="24" hidden="1" customHeight="1">
      <c r="B506" s="114" t="s">
        <v>649</v>
      </c>
      <c r="C506" s="114">
        <v>45546</v>
      </c>
      <c r="D506" s="114" t="s">
        <v>269</v>
      </c>
      <c r="E506" s="90">
        <v>618103</v>
      </c>
      <c r="F506" s="146" t="s">
        <v>282</v>
      </c>
      <c r="G506" s="84" t="s">
        <v>594</v>
      </c>
      <c r="H506" s="99" t="s">
        <v>153</v>
      </c>
      <c r="I506" s="85">
        <v>1000</v>
      </c>
      <c r="AH506" s="73"/>
    </row>
    <row r="507" spans="2:34" ht="24" hidden="1" customHeight="1">
      <c r="B507" s="114" t="s">
        <v>649</v>
      </c>
      <c r="C507" s="114">
        <v>45546</v>
      </c>
      <c r="D507" s="114" t="s">
        <v>269</v>
      </c>
      <c r="E507" s="90">
        <v>618103</v>
      </c>
      <c r="F507" s="146" t="s">
        <v>282</v>
      </c>
      <c r="G507" s="84" t="s">
        <v>594</v>
      </c>
      <c r="H507" s="99" t="s">
        <v>153</v>
      </c>
      <c r="I507" s="85">
        <v>1000</v>
      </c>
      <c r="AH507" s="73"/>
    </row>
    <row r="508" spans="2:34" ht="24" hidden="1" customHeight="1">
      <c r="B508" s="114" t="s">
        <v>649</v>
      </c>
      <c r="C508" s="114">
        <v>45548</v>
      </c>
      <c r="D508" s="114" t="s">
        <v>266</v>
      </c>
      <c r="E508" s="90">
        <v>605300</v>
      </c>
      <c r="F508" s="146" t="s">
        <v>270</v>
      </c>
      <c r="G508" s="84" t="s">
        <v>680</v>
      </c>
      <c r="H508" s="99" t="s">
        <v>142</v>
      </c>
      <c r="I508" s="85">
        <v>30000</v>
      </c>
      <c r="AH508" s="73"/>
    </row>
    <row r="509" spans="2:34" ht="24" hidden="1" customHeight="1">
      <c r="B509" s="114" t="s">
        <v>649</v>
      </c>
      <c r="C509" s="114">
        <v>45548</v>
      </c>
      <c r="D509" s="114" t="s">
        <v>269</v>
      </c>
      <c r="E509" s="90">
        <v>618100</v>
      </c>
      <c r="F509" s="146" t="s">
        <v>341</v>
      </c>
      <c r="G509" s="84" t="s">
        <v>681</v>
      </c>
      <c r="H509" s="99" t="s">
        <v>153</v>
      </c>
      <c r="I509" s="85">
        <v>7000</v>
      </c>
      <c r="AH509" s="73"/>
    </row>
    <row r="510" spans="2:34" ht="24" hidden="1" customHeight="1">
      <c r="B510" s="114" t="s">
        <v>649</v>
      </c>
      <c r="C510" s="114">
        <v>45548</v>
      </c>
      <c r="D510" s="114" t="s">
        <v>287</v>
      </c>
      <c r="E510" s="90">
        <v>632700</v>
      </c>
      <c r="F510" s="146" t="s">
        <v>288</v>
      </c>
      <c r="G510" s="84" t="s">
        <v>682</v>
      </c>
      <c r="H510" s="99" t="s">
        <v>158</v>
      </c>
      <c r="I510" s="85">
        <v>120000</v>
      </c>
      <c r="AH510" s="73"/>
    </row>
    <row r="511" spans="2:34" ht="24" hidden="1" customHeight="1">
      <c r="B511" s="114" t="s">
        <v>649</v>
      </c>
      <c r="C511" s="114">
        <v>45548</v>
      </c>
      <c r="D511" s="114" t="s">
        <v>266</v>
      </c>
      <c r="E511" s="90">
        <v>618100</v>
      </c>
      <c r="F511" s="146" t="s">
        <v>341</v>
      </c>
      <c r="G511" s="84" t="s">
        <v>683</v>
      </c>
      <c r="H511" s="99" t="s">
        <v>153</v>
      </c>
      <c r="I511" s="85">
        <v>25000</v>
      </c>
      <c r="AH511" s="73"/>
    </row>
    <row r="512" spans="2:34" ht="24" hidden="1" customHeight="1">
      <c r="B512" s="114" t="s">
        <v>649</v>
      </c>
      <c r="C512" s="114">
        <v>45549</v>
      </c>
      <c r="D512" s="114" t="s">
        <v>269</v>
      </c>
      <c r="E512" s="90">
        <v>618100</v>
      </c>
      <c r="F512" s="146" t="s">
        <v>341</v>
      </c>
      <c r="G512" s="84" t="s">
        <v>684</v>
      </c>
      <c r="H512" s="99" t="s">
        <v>153</v>
      </c>
      <c r="I512" s="85">
        <v>9500</v>
      </c>
      <c r="AH512" s="73"/>
    </row>
    <row r="513" spans="2:34" ht="24" hidden="1" customHeight="1">
      <c r="B513" s="114" t="s">
        <v>649</v>
      </c>
      <c r="C513" s="114">
        <v>45550</v>
      </c>
      <c r="D513" s="114" t="s">
        <v>269</v>
      </c>
      <c r="E513" s="90">
        <v>605300</v>
      </c>
      <c r="F513" s="146" t="s">
        <v>270</v>
      </c>
      <c r="G513" s="84" t="s">
        <v>615</v>
      </c>
      <c r="H513" s="99" t="s">
        <v>143</v>
      </c>
      <c r="I513" s="85">
        <v>25004</v>
      </c>
      <c r="AH513" s="73"/>
    </row>
    <row r="514" spans="2:34" ht="24" hidden="1" customHeight="1">
      <c r="B514" s="114" t="s">
        <v>649</v>
      </c>
      <c r="C514" s="114">
        <v>45550</v>
      </c>
      <c r="D514" s="114" t="s">
        <v>269</v>
      </c>
      <c r="E514" s="90">
        <v>605300</v>
      </c>
      <c r="F514" s="146" t="s">
        <v>270</v>
      </c>
      <c r="G514" s="84" t="s">
        <v>615</v>
      </c>
      <c r="H514" s="99" t="s">
        <v>143</v>
      </c>
      <c r="I514" s="85">
        <v>5000</v>
      </c>
      <c r="AH514" s="73"/>
    </row>
    <row r="515" spans="2:34" ht="24" hidden="1" customHeight="1">
      <c r="B515" s="114" t="s">
        <v>649</v>
      </c>
      <c r="C515" s="114">
        <v>45551</v>
      </c>
      <c r="D515" s="114" t="s">
        <v>269</v>
      </c>
      <c r="E515" s="90">
        <v>605300</v>
      </c>
      <c r="F515" s="146" t="s">
        <v>270</v>
      </c>
      <c r="G515" s="84" t="s">
        <v>539</v>
      </c>
      <c r="H515" s="99" t="s">
        <v>143</v>
      </c>
      <c r="I515" s="85">
        <v>30000</v>
      </c>
      <c r="AH515" s="73"/>
    </row>
    <row r="516" spans="2:34" ht="24" hidden="1" customHeight="1">
      <c r="B516" s="114" t="s">
        <v>649</v>
      </c>
      <c r="C516" s="114">
        <v>45551</v>
      </c>
      <c r="D516" s="114" t="s">
        <v>266</v>
      </c>
      <c r="E516" s="90">
        <v>618100</v>
      </c>
      <c r="F516" s="146" t="s">
        <v>341</v>
      </c>
      <c r="G516" s="84" t="s">
        <v>685</v>
      </c>
      <c r="H516" s="99" t="s">
        <v>153</v>
      </c>
      <c r="I516" s="85">
        <v>25000</v>
      </c>
      <c r="AH516" s="73"/>
    </row>
    <row r="517" spans="2:34" ht="24" hidden="1" customHeight="1">
      <c r="B517" s="114" t="s">
        <v>649</v>
      </c>
      <c r="C517" s="114">
        <v>45551</v>
      </c>
      <c r="D517" s="114" t="s">
        <v>266</v>
      </c>
      <c r="E517" s="90">
        <v>618100</v>
      </c>
      <c r="F517" s="146" t="s">
        <v>341</v>
      </c>
      <c r="G517" s="84" t="s">
        <v>686</v>
      </c>
      <c r="H517" s="99" t="s">
        <v>153</v>
      </c>
      <c r="I517" s="85">
        <v>25000</v>
      </c>
      <c r="AH517" s="73"/>
    </row>
    <row r="518" spans="2:34" ht="24" hidden="1" customHeight="1">
      <c r="B518" s="114" t="s">
        <v>649</v>
      </c>
      <c r="C518" s="114">
        <v>45551</v>
      </c>
      <c r="D518" s="114" t="s">
        <v>266</v>
      </c>
      <c r="E518" s="90">
        <v>618100</v>
      </c>
      <c r="F518" s="146" t="s">
        <v>341</v>
      </c>
      <c r="G518" s="84" t="s">
        <v>687</v>
      </c>
      <c r="H518" s="99" t="s">
        <v>153</v>
      </c>
      <c r="I518" s="85">
        <v>25000</v>
      </c>
      <c r="AH518" s="73"/>
    </row>
    <row r="519" spans="2:34" ht="24" hidden="1" customHeight="1">
      <c r="B519" s="114" t="s">
        <v>649</v>
      </c>
      <c r="C519" s="114">
        <v>45551</v>
      </c>
      <c r="D519" s="114" t="s">
        <v>266</v>
      </c>
      <c r="E519" s="90">
        <v>618100</v>
      </c>
      <c r="F519" s="146" t="s">
        <v>341</v>
      </c>
      <c r="G519" s="84" t="s">
        <v>688</v>
      </c>
      <c r="H519" s="99" t="s">
        <v>153</v>
      </c>
      <c r="I519" s="85">
        <v>25000</v>
      </c>
      <c r="AH519" s="73"/>
    </row>
    <row r="520" spans="2:34" ht="24" hidden="1" customHeight="1">
      <c r="B520" s="114" t="s">
        <v>649</v>
      </c>
      <c r="C520" s="114">
        <v>45551</v>
      </c>
      <c r="D520" s="114" t="s">
        <v>266</v>
      </c>
      <c r="E520" s="90">
        <v>618100</v>
      </c>
      <c r="F520" s="146" t="s">
        <v>341</v>
      </c>
      <c r="G520" s="84" t="s">
        <v>689</v>
      </c>
      <c r="H520" s="99" t="s">
        <v>153</v>
      </c>
      <c r="I520" s="85">
        <v>25000</v>
      </c>
      <c r="AH520" s="73"/>
    </row>
    <row r="521" spans="2:34" ht="24" hidden="1" customHeight="1">
      <c r="B521" s="114" t="s">
        <v>649</v>
      </c>
      <c r="C521" s="114">
        <v>45551</v>
      </c>
      <c r="D521" s="114" t="s">
        <v>266</v>
      </c>
      <c r="E521" s="90">
        <v>618100</v>
      </c>
      <c r="F521" s="146" t="s">
        <v>341</v>
      </c>
      <c r="G521" s="84" t="s">
        <v>690</v>
      </c>
      <c r="H521" s="99" t="s">
        <v>153</v>
      </c>
      <c r="I521" s="85">
        <v>25000</v>
      </c>
      <c r="AH521" s="73"/>
    </row>
    <row r="522" spans="2:34" ht="24" hidden="1" customHeight="1">
      <c r="B522" s="114" t="s">
        <v>649</v>
      </c>
      <c r="C522" s="114">
        <v>45551</v>
      </c>
      <c r="D522" s="114" t="s">
        <v>266</v>
      </c>
      <c r="E522" s="90">
        <v>618100</v>
      </c>
      <c r="F522" s="146" t="s">
        <v>341</v>
      </c>
      <c r="G522" s="84" t="s">
        <v>691</v>
      </c>
      <c r="H522" s="99" t="s">
        <v>153</v>
      </c>
      <c r="I522" s="85">
        <v>25000</v>
      </c>
      <c r="AH522" s="73"/>
    </row>
    <row r="523" spans="2:34" ht="24" hidden="1" customHeight="1">
      <c r="B523" s="114" t="s">
        <v>649</v>
      </c>
      <c r="C523" s="114">
        <v>45551</v>
      </c>
      <c r="D523" s="114" t="s">
        <v>266</v>
      </c>
      <c r="E523" s="90">
        <v>618100</v>
      </c>
      <c r="F523" s="146" t="s">
        <v>341</v>
      </c>
      <c r="G523" s="84" t="s">
        <v>692</v>
      </c>
      <c r="H523" s="99" t="s">
        <v>153</v>
      </c>
      <c r="I523" s="85">
        <v>25000</v>
      </c>
      <c r="AH523" s="73"/>
    </row>
    <row r="524" spans="2:34" ht="24" hidden="1" customHeight="1">
      <c r="B524" s="114" t="s">
        <v>649</v>
      </c>
      <c r="C524" s="114">
        <v>45551</v>
      </c>
      <c r="D524" s="114" t="s">
        <v>266</v>
      </c>
      <c r="E524" s="90">
        <v>618100</v>
      </c>
      <c r="F524" s="146" t="s">
        <v>341</v>
      </c>
      <c r="G524" s="84" t="s">
        <v>693</v>
      </c>
      <c r="H524" s="99" t="s">
        <v>153</v>
      </c>
      <c r="I524" s="85">
        <v>25000</v>
      </c>
      <c r="AH524" s="73"/>
    </row>
    <row r="525" spans="2:34" ht="24" hidden="1" customHeight="1">
      <c r="B525" s="114" t="s">
        <v>649</v>
      </c>
      <c r="C525" s="114">
        <v>45552</v>
      </c>
      <c r="D525" s="114" t="s">
        <v>266</v>
      </c>
      <c r="E525" s="90">
        <v>605300</v>
      </c>
      <c r="F525" s="146" t="s">
        <v>270</v>
      </c>
      <c r="G525" s="84" t="s">
        <v>462</v>
      </c>
      <c r="H525" s="99" t="s">
        <v>140</v>
      </c>
      <c r="I525" s="85">
        <v>30002</v>
      </c>
      <c r="AH525" s="73"/>
    </row>
    <row r="526" spans="2:34" ht="24" hidden="1" customHeight="1">
      <c r="B526" s="114" t="s">
        <v>649</v>
      </c>
      <c r="C526" s="114">
        <v>45552</v>
      </c>
      <c r="D526" s="114" t="s">
        <v>266</v>
      </c>
      <c r="E526" s="90">
        <v>605300</v>
      </c>
      <c r="F526" s="146" t="s">
        <v>270</v>
      </c>
      <c r="G526" s="84" t="s">
        <v>666</v>
      </c>
      <c r="H526" s="99" t="s">
        <v>142</v>
      </c>
      <c r="I526" s="85">
        <v>10000</v>
      </c>
      <c r="AH526" s="73"/>
    </row>
    <row r="527" spans="2:34" ht="24" hidden="1" customHeight="1">
      <c r="B527" s="114" t="s">
        <v>649</v>
      </c>
      <c r="C527" s="114">
        <v>45552</v>
      </c>
      <c r="D527" s="114" t="s">
        <v>287</v>
      </c>
      <c r="E527" s="90">
        <v>637200</v>
      </c>
      <c r="F527" s="146" t="s">
        <v>299</v>
      </c>
      <c r="G527" s="84" t="s">
        <v>694</v>
      </c>
      <c r="H527" s="99" t="s">
        <v>173</v>
      </c>
      <c r="I527" s="85">
        <v>275000</v>
      </c>
      <c r="AH527" s="73"/>
    </row>
    <row r="528" spans="2:34" ht="24" hidden="1" customHeight="1">
      <c r="B528" s="114" t="s">
        <v>649</v>
      </c>
      <c r="C528" s="114">
        <v>45552</v>
      </c>
      <c r="D528" s="114" t="s">
        <v>287</v>
      </c>
      <c r="E528" s="90">
        <v>637200</v>
      </c>
      <c r="F528" s="146" t="s">
        <v>299</v>
      </c>
      <c r="G528" s="84" t="s">
        <v>695</v>
      </c>
      <c r="H528" s="99" t="s">
        <v>164</v>
      </c>
      <c r="I528" s="85">
        <v>400000</v>
      </c>
      <c r="AH528" s="73"/>
    </row>
    <row r="529" spans="2:34" ht="24" hidden="1" customHeight="1">
      <c r="B529" s="114" t="s">
        <v>649</v>
      </c>
      <c r="C529" s="114">
        <v>45552</v>
      </c>
      <c r="D529" s="114" t="s">
        <v>287</v>
      </c>
      <c r="E529" s="90">
        <v>632700</v>
      </c>
      <c r="F529" s="146" t="s">
        <v>288</v>
      </c>
      <c r="G529" s="84" t="s">
        <v>696</v>
      </c>
      <c r="H529" s="99" t="s">
        <v>166</v>
      </c>
      <c r="I529" s="85">
        <v>650000</v>
      </c>
      <c r="AH529" s="73"/>
    </row>
    <row r="530" spans="2:34" ht="24" hidden="1" customHeight="1">
      <c r="B530" s="114" t="s">
        <v>649</v>
      </c>
      <c r="C530" s="114">
        <v>45552</v>
      </c>
      <c r="D530" s="114" t="s">
        <v>287</v>
      </c>
      <c r="E530" s="90">
        <v>632700</v>
      </c>
      <c r="F530" s="146" t="s">
        <v>288</v>
      </c>
      <c r="G530" s="84" t="s">
        <v>697</v>
      </c>
      <c r="H530" s="99" t="s">
        <v>170</v>
      </c>
      <c r="I530" s="85">
        <v>400000</v>
      </c>
      <c r="AH530" s="73"/>
    </row>
    <row r="531" spans="2:34" ht="24" hidden="1" customHeight="1">
      <c r="B531" s="114" t="s">
        <v>649</v>
      </c>
      <c r="C531" s="114">
        <v>45552</v>
      </c>
      <c r="D531" s="114" t="s">
        <v>287</v>
      </c>
      <c r="E531" s="90">
        <v>632700</v>
      </c>
      <c r="F531" s="146" t="s">
        <v>288</v>
      </c>
      <c r="G531" s="84" t="s">
        <v>698</v>
      </c>
      <c r="H531" s="99" t="s">
        <v>174</v>
      </c>
      <c r="I531" s="85">
        <v>400000</v>
      </c>
      <c r="AH531" s="73"/>
    </row>
    <row r="532" spans="2:34" ht="24" hidden="1" customHeight="1">
      <c r="B532" s="114" t="s">
        <v>649</v>
      </c>
      <c r="C532" s="114">
        <v>45552</v>
      </c>
      <c r="D532" s="114" t="s">
        <v>323</v>
      </c>
      <c r="E532" s="90">
        <v>658800</v>
      </c>
      <c r="F532" s="146" t="s">
        <v>279</v>
      </c>
      <c r="G532" s="84" t="s">
        <v>699</v>
      </c>
      <c r="H532" s="99" t="s">
        <v>180</v>
      </c>
      <c r="I532" s="85">
        <v>1</v>
      </c>
      <c r="AH532" s="73"/>
    </row>
    <row r="533" spans="2:34" ht="24" hidden="1" customHeight="1">
      <c r="B533" s="114" t="s">
        <v>649</v>
      </c>
      <c r="C533" s="114">
        <v>45553</v>
      </c>
      <c r="D533" s="114" t="s">
        <v>269</v>
      </c>
      <c r="E533" s="90">
        <v>605300</v>
      </c>
      <c r="F533" s="146" t="s">
        <v>270</v>
      </c>
      <c r="G533" s="84" t="s">
        <v>615</v>
      </c>
      <c r="H533" s="99" t="s">
        <v>143</v>
      </c>
      <c r="I533" s="85">
        <v>30000</v>
      </c>
      <c r="AH533" s="73"/>
    </row>
    <row r="534" spans="2:34" ht="24" hidden="1" customHeight="1">
      <c r="B534" s="114" t="s">
        <v>649</v>
      </c>
      <c r="C534" s="114">
        <v>45553</v>
      </c>
      <c r="D534" s="114" t="s">
        <v>304</v>
      </c>
      <c r="E534" s="90">
        <v>632500</v>
      </c>
      <c r="F534" s="146" t="s">
        <v>327</v>
      </c>
      <c r="G534" s="84" t="s">
        <v>700</v>
      </c>
      <c r="H534" s="99" t="s">
        <v>150</v>
      </c>
      <c r="I534" s="85">
        <v>320000</v>
      </c>
      <c r="AH534" s="73"/>
    </row>
    <row r="535" spans="2:34" ht="24" hidden="1" customHeight="1">
      <c r="B535" s="114" t="s">
        <v>649</v>
      </c>
      <c r="C535" s="114">
        <v>45553</v>
      </c>
      <c r="D535" s="114" t="s">
        <v>383</v>
      </c>
      <c r="E535" s="90">
        <v>646800</v>
      </c>
      <c r="F535" s="146" t="s">
        <v>385</v>
      </c>
      <c r="G535" s="84" t="s">
        <v>701</v>
      </c>
      <c r="H535" s="99" t="s">
        <v>145</v>
      </c>
      <c r="I535" s="85">
        <v>2500</v>
      </c>
      <c r="AH535" s="73"/>
    </row>
    <row r="536" spans="2:34" ht="24" hidden="1" customHeight="1">
      <c r="B536" s="114" t="s">
        <v>649</v>
      </c>
      <c r="C536" s="114">
        <v>45553</v>
      </c>
      <c r="D536" s="114" t="s">
        <v>383</v>
      </c>
      <c r="E536" s="90">
        <v>646200</v>
      </c>
      <c r="F536" s="146" t="s">
        <v>329</v>
      </c>
      <c r="G536" s="84" t="s">
        <v>702</v>
      </c>
      <c r="H536" s="99" t="s">
        <v>145</v>
      </c>
      <c r="I536" s="85">
        <v>18000</v>
      </c>
      <c r="AH536" s="73"/>
    </row>
    <row r="537" spans="2:34" ht="24" hidden="1" customHeight="1">
      <c r="B537" s="114" t="s">
        <v>649</v>
      </c>
      <c r="C537" s="114">
        <v>45553</v>
      </c>
      <c r="D537" s="114" t="s">
        <v>383</v>
      </c>
      <c r="E537" s="90">
        <v>646200</v>
      </c>
      <c r="F537" s="146" t="s">
        <v>329</v>
      </c>
      <c r="G537" s="84" t="s">
        <v>702</v>
      </c>
      <c r="H537" s="99" t="s">
        <v>145</v>
      </c>
      <c r="I537" s="85">
        <v>14400</v>
      </c>
      <c r="AH537" s="73"/>
    </row>
    <row r="538" spans="2:34" ht="24" hidden="1" customHeight="1">
      <c r="B538" s="114" t="s">
        <v>649</v>
      </c>
      <c r="C538" s="114">
        <v>45553</v>
      </c>
      <c r="D538" s="114" t="s">
        <v>383</v>
      </c>
      <c r="E538" s="90">
        <v>646800</v>
      </c>
      <c r="F538" s="146" t="s">
        <v>385</v>
      </c>
      <c r="G538" s="84" t="s">
        <v>703</v>
      </c>
      <c r="H538" s="99" t="s">
        <v>145</v>
      </c>
      <c r="I538" s="85">
        <v>3330000</v>
      </c>
      <c r="AH538" s="73"/>
    </row>
    <row r="539" spans="2:34" ht="24" customHeight="1">
      <c r="B539" s="114" t="s">
        <v>649</v>
      </c>
      <c r="C539" s="114">
        <v>45553</v>
      </c>
      <c r="D539" s="114" t="s">
        <v>273</v>
      </c>
      <c r="E539" s="90">
        <v>605700</v>
      </c>
      <c r="F539" s="146" t="s">
        <v>274</v>
      </c>
      <c r="G539" s="84" t="s">
        <v>704</v>
      </c>
      <c r="H539" s="99" t="s">
        <v>148</v>
      </c>
      <c r="I539" s="85">
        <v>48800</v>
      </c>
      <c r="AH539" s="73"/>
    </row>
    <row r="540" spans="2:34" ht="24" hidden="1" customHeight="1">
      <c r="B540" s="114" t="s">
        <v>649</v>
      </c>
      <c r="C540" s="114">
        <v>45553</v>
      </c>
      <c r="D540" s="114" t="s">
        <v>266</v>
      </c>
      <c r="E540" s="90">
        <v>638400</v>
      </c>
      <c r="F540" s="146" t="s">
        <v>267</v>
      </c>
      <c r="G540" s="84" t="s">
        <v>705</v>
      </c>
      <c r="H540" s="99" t="s">
        <v>151</v>
      </c>
      <c r="I540" s="85">
        <v>160000</v>
      </c>
      <c r="AH540" s="73"/>
    </row>
    <row r="541" spans="2:34" ht="24" hidden="1" customHeight="1">
      <c r="B541" s="114" t="s">
        <v>649</v>
      </c>
      <c r="C541" s="114">
        <v>45553</v>
      </c>
      <c r="D541" s="114" t="s">
        <v>266</v>
      </c>
      <c r="E541" s="90">
        <v>638400</v>
      </c>
      <c r="F541" s="146" t="s">
        <v>267</v>
      </c>
      <c r="G541" s="84" t="s">
        <v>706</v>
      </c>
      <c r="H541" s="99" t="s">
        <v>115</v>
      </c>
      <c r="I541" s="85">
        <v>100000</v>
      </c>
      <c r="AH541" s="73"/>
    </row>
    <row r="542" spans="2:34" ht="24" hidden="1" customHeight="1">
      <c r="B542" s="114" t="s">
        <v>649</v>
      </c>
      <c r="C542" s="114">
        <v>45553</v>
      </c>
      <c r="D542" s="114" t="s">
        <v>383</v>
      </c>
      <c r="E542" s="90">
        <v>648000</v>
      </c>
      <c r="F542" s="146" t="s">
        <v>349</v>
      </c>
      <c r="G542" s="84" t="s">
        <v>707</v>
      </c>
      <c r="H542" s="99" t="s">
        <v>145</v>
      </c>
      <c r="I542" s="85">
        <v>1665000</v>
      </c>
      <c r="AH542" s="73"/>
    </row>
    <row r="543" spans="2:34" ht="24" hidden="1" customHeight="1">
      <c r="B543" s="114" t="s">
        <v>649</v>
      </c>
      <c r="C543" s="114">
        <v>45553</v>
      </c>
      <c r="D543" s="114" t="s">
        <v>287</v>
      </c>
      <c r="E543" s="90">
        <v>632700</v>
      </c>
      <c r="F543" s="146" t="s">
        <v>288</v>
      </c>
      <c r="G543" s="84" t="s">
        <v>708</v>
      </c>
      <c r="H543" s="99" t="s">
        <v>159</v>
      </c>
      <c r="I543" s="85">
        <v>2625000</v>
      </c>
      <c r="AH543" s="73"/>
    </row>
    <row r="544" spans="2:34" ht="24" hidden="1" customHeight="1">
      <c r="B544" s="114" t="s">
        <v>649</v>
      </c>
      <c r="C544" s="114">
        <v>45553</v>
      </c>
      <c r="D544" s="114" t="s">
        <v>287</v>
      </c>
      <c r="E544" s="90">
        <v>632700</v>
      </c>
      <c r="F544" s="146" t="s">
        <v>288</v>
      </c>
      <c r="G544" s="84" t="s">
        <v>709</v>
      </c>
      <c r="H544" s="99" t="s">
        <v>157</v>
      </c>
      <c r="I544" s="85">
        <v>120000</v>
      </c>
      <c r="AH544" s="73"/>
    </row>
    <row r="545" spans="2:34" ht="24" hidden="1" customHeight="1">
      <c r="B545" s="114" t="s">
        <v>649</v>
      </c>
      <c r="C545" s="114">
        <v>45554</v>
      </c>
      <c r="D545" s="114" t="s">
        <v>269</v>
      </c>
      <c r="E545" s="90">
        <v>628800</v>
      </c>
      <c r="F545" s="146" t="s">
        <v>306</v>
      </c>
      <c r="G545" s="84" t="s">
        <v>710</v>
      </c>
      <c r="H545" s="99" t="s">
        <v>73</v>
      </c>
      <c r="I545" s="85">
        <v>14900</v>
      </c>
      <c r="AH545" s="73"/>
    </row>
    <row r="546" spans="2:34" ht="24" hidden="1" customHeight="1">
      <c r="B546" s="114" t="s">
        <v>649</v>
      </c>
      <c r="C546" s="114">
        <v>45554</v>
      </c>
      <c r="D546" s="114" t="s">
        <v>269</v>
      </c>
      <c r="E546" s="90">
        <v>618103</v>
      </c>
      <c r="F546" s="146" t="s">
        <v>282</v>
      </c>
      <c r="G546" s="84" t="s">
        <v>711</v>
      </c>
      <c r="H546" s="99" t="s">
        <v>153</v>
      </c>
      <c r="I546" s="85">
        <v>1000</v>
      </c>
      <c r="AH546" s="73"/>
    </row>
    <row r="547" spans="2:34" ht="24" hidden="1" customHeight="1">
      <c r="B547" s="114" t="s">
        <v>649</v>
      </c>
      <c r="C547" s="114">
        <v>45554</v>
      </c>
      <c r="D547" s="114" t="s">
        <v>269</v>
      </c>
      <c r="E547" s="90">
        <v>618103</v>
      </c>
      <c r="F547" s="146" t="s">
        <v>282</v>
      </c>
      <c r="G547" s="84" t="s">
        <v>711</v>
      </c>
      <c r="H547" s="99" t="s">
        <v>153</v>
      </c>
      <c r="I547" s="85">
        <v>1000</v>
      </c>
      <c r="AH547" s="73"/>
    </row>
    <row r="548" spans="2:34" ht="24" hidden="1" customHeight="1">
      <c r="B548" s="114" t="s">
        <v>649</v>
      </c>
      <c r="C548" s="114">
        <v>45555</v>
      </c>
      <c r="D548" s="114" t="s">
        <v>266</v>
      </c>
      <c r="E548" s="90">
        <v>632500</v>
      </c>
      <c r="F548" s="146" t="s">
        <v>327</v>
      </c>
      <c r="G548" s="84" t="s">
        <v>712</v>
      </c>
      <c r="H548" s="99" t="s">
        <v>150</v>
      </c>
      <c r="I548" s="85">
        <v>64000</v>
      </c>
      <c r="AH548" s="73"/>
    </row>
    <row r="549" spans="2:34" ht="24" hidden="1" customHeight="1">
      <c r="B549" s="114" t="s">
        <v>649</v>
      </c>
      <c r="C549" s="114">
        <v>45555</v>
      </c>
      <c r="D549" s="114" t="s">
        <v>266</v>
      </c>
      <c r="E549" s="90">
        <v>632500</v>
      </c>
      <c r="F549" s="146" t="s">
        <v>327</v>
      </c>
      <c r="G549" s="84" t="s">
        <v>713</v>
      </c>
      <c r="H549" s="99" t="s">
        <v>150</v>
      </c>
      <c r="I549" s="85">
        <v>100000</v>
      </c>
      <c r="AH549" s="73"/>
    </row>
    <row r="550" spans="2:34" ht="24" hidden="1" customHeight="1">
      <c r="B550" s="114" t="s">
        <v>649</v>
      </c>
      <c r="C550" s="114">
        <v>45555</v>
      </c>
      <c r="D550" s="114" t="s">
        <v>287</v>
      </c>
      <c r="E550" s="90">
        <v>664100</v>
      </c>
      <c r="F550" s="146" t="s">
        <v>420</v>
      </c>
      <c r="G550" s="84" t="s">
        <v>714</v>
      </c>
      <c r="H550" s="99" t="s">
        <v>136</v>
      </c>
      <c r="I550" s="85">
        <v>108511</v>
      </c>
      <c r="AH550" s="73"/>
    </row>
    <row r="551" spans="2:34" ht="24" hidden="1" customHeight="1">
      <c r="B551" s="114" t="s">
        <v>649</v>
      </c>
      <c r="C551" s="114">
        <v>45555</v>
      </c>
      <c r="D551" s="114" t="s">
        <v>287</v>
      </c>
      <c r="E551" s="90">
        <v>663800</v>
      </c>
      <c r="F551" s="146" t="s">
        <v>422</v>
      </c>
      <c r="G551" s="84" t="s">
        <v>715</v>
      </c>
      <c r="H551" s="99" t="s">
        <v>167</v>
      </c>
      <c r="I551" s="85">
        <v>100000</v>
      </c>
      <c r="AH551" s="73"/>
    </row>
    <row r="552" spans="2:34" ht="24" hidden="1" customHeight="1">
      <c r="B552" s="114" t="s">
        <v>649</v>
      </c>
      <c r="C552" s="114">
        <v>45555</v>
      </c>
      <c r="D552" s="114" t="s">
        <v>287</v>
      </c>
      <c r="E552" s="90">
        <v>663100</v>
      </c>
      <c r="F552" s="146" t="s">
        <v>424</v>
      </c>
      <c r="G552" s="84" t="s">
        <v>716</v>
      </c>
      <c r="H552" s="99" t="s">
        <v>167</v>
      </c>
      <c r="I552" s="85">
        <v>50000</v>
      </c>
      <c r="AH552" s="73"/>
    </row>
    <row r="553" spans="2:34" ht="24" hidden="1" customHeight="1">
      <c r="B553" s="114" t="s">
        <v>649</v>
      </c>
      <c r="C553" s="114">
        <v>45555</v>
      </c>
      <c r="D553" s="114" t="s">
        <v>287</v>
      </c>
      <c r="E553" s="90">
        <v>661100</v>
      </c>
      <c r="F553" s="146" t="s">
        <v>427</v>
      </c>
      <c r="G553" s="84" t="s">
        <v>717</v>
      </c>
      <c r="H553" s="99" t="s">
        <v>167</v>
      </c>
      <c r="I553" s="85">
        <v>409336</v>
      </c>
      <c r="AH553" s="73"/>
    </row>
    <row r="554" spans="2:34" ht="24" hidden="1" customHeight="1">
      <c r="B554" s="114" t="s">
        <v>649</v>
      </c>
      <c r="C554" s="114">
        <v>45555</v>
      </c>
      <c r="D554" s="114" t="s">
        <v>287</v>
      </c>
      <c r="E554" s="90">
        <v>641300</v>
      </c>
      <c r="F554" s="146" t="s">
        <v>429</v>
      </c>
      <c r="G554" s="84" t="s">
        <v>718</v>
      </c>
      <c r="H554" s="99" t="s">
        <v>136</v>
      </c>
      <c r="I554" s="85">
        <v>22373</v>
      </c>
      <c r="AH554" s="73"/>
    </row>
    <row r="555" spans="2:34" ht="24" hidden="1" customHeight="1">
      <c r="B555" s="114" t="s">
        <v>649</v>
      </c>
      <c r="C555" s="114">
        <v>45556</v>
      </c>
      <c r="D555" s="114" t="s">
        <v>266</v>
      </c>
      <c r="E555" s="90">
        <v>646400</v>
      </c>
      <c r="F555" s="146" t="s">
        <v>719</v>
      </c>
      <c r="G555" s="84" t="s">
        <v>720</v>
      </c>
      <c r="H555" s="99" t="s">
        <v>146</v>
      </c>
      <c r="I555" s="85">
        <v>15000</v>
      </c>
      <c r="AH555" s="73"/>
    </row>
    <row r="556" spans="2:34" ht="24" hidden="1" customHeight="1">
      <c r="B556" s="114" t="s">
        <v>649</v>
      </c>
      <c r="C556" s="114">
        <v>45556</v>
      </c>
      <c r="D556" s="114" t="s">
        <v>266</v>
      </c>
      <c r="E556" s="90">
        <v>631700</v>
      </c>
      <c r="F556" s="146" t="s">
        <v>330</v>
      </c>
      <c r="G556" s="84" t="s">
        <v>720</v>
      </c>
      <c r="H556" s="99" t="s">
        <v>146</v>
      </c>
      <c r="I556" s="85">
        <v>150</v>
      </c>
      <c r="AH556" s="73"/>
    </row>
    <row r="557" spans="2:34" ht="24" hidden="1" customHeight="1">
      <c r="B557" s="114" t="s">
        <v>649</v>
      </c>
      <c r="C557" s="114">
        <v>45558</v>
      </c>
      <c r="D557" s="114" t="s">
        <v>269</v>
      </c>
      <c r="E557" s="90">
        <v>605300</v>
      </c>
      <c r="F557" s="146" t="s">
        <v>270</v>
      </c>
      <c r="G557" s="84" t="s">
        <v>615</v>
      </c>
      <c r="H557" s="99" t="s">
        <v>143</v>
      </c>
      <c r="I557" s="85">
        <v>30000</v>
      </c>
      <c r="AH557" s="73"/>
    </row>
    <row r="558" spans="2:34" ht="24" hidden="1" customHeight="1">
      <c r="B558" s="114" t="s">
        <v>649</v>
      </c>
      <c r="C558" s="114">
        <v>45562</v>
      </c>
      <c r="D558" s="114" t="s">
        <v>266</v>
      </c>
      <c r="E558" s="90">
        <v>646400</v>
      </c>
      <c r="F558" s="146" t="s">
        <v>719</v>
      </c>
      <c r="G558" s="84" t="s">
        <v>721</v>
      </c>
      <c r="H558" s="99" t="s">
        <v>146</v>
      </c>
      <c r="I558" s="85">
        <v>15000</v>
      </c>
      <c r="AH558" s="73"/>
    </row>
    <row r="559" spans="2:34" ht="24" hidden="1" customHeight="1">
      <c r="B559" s="114" t="s">
        <v>649</v>
      </c>
      <c r="C559" s="114">
        <v>45562</v>
      </c>
      <c r="D559" s="114" t="s">
        <v>266</v>
      </c>
      <c r="E559" s="90">
        <v>631700</v>
      </c>
      <c r="F559" s="146" t="s">
        <v>330</v>
      </c>
      <c r="G559" s="84" t="s">
        <v>721</v>
      </c>
      <c r="H559" s="99" t="s">
        <v>146</v>
      </c>
      <c r="I559" s="85">
        <v>150</v>
      </c>
      <c r="AH559" s="73"/>
    </row>
    <row r="560" spans="2:34" ht="24" hidden="1" customHeight="1">
      <c r="B560" s="114" t="s">
        <v>649</v>
      </c>
      <c r="C560" s="114">
        <v>45565</v>
      </c>
      <c r="D560" s="114" t="s">
        <v>392</v>
      </c>
      <c r="E560" s="90">
        <v>632400</v>
      </c>
      <c r="F560" s="146" t="s">
        <v>722</v>
      </c>
      <c r="G560" s="84" t="s">
        <v>723</v>
      </c>
      <c r="H560" s="99" t="s">
        <v>149</v>
      </c>
      <c r="I560" s="85">
        <v>70800</v>
      </c>
      <c r="AH560" s="73"/>
    </row>
    <row r="561" spans="2:34" ht="24" hidden="1" customHeight="1">
      <c r="B561" s="114" t="s">
        <v>724</v>
      </c>
      <c r="C561" s="114">
        <v>45566</v>
      </c>
      <c r="D561" s="114" t="s">
        <v>269</v>
      </c>
      <c r="E561" s="90">
        <v>605300</v>
      </c>
      <c r="F561" s="146" t="s">
        <v>270</v>
      </c>
      <c r="G561" s="84" t="s">
        <v>615</v>
      </c>
      <c r="H561" s="99" t="s">
        <v>143</v>
      </c>
      <c r="I561" s="85">
        <v>5000</v>
      </c>
      <c r="AH561" s="73"/>
    </row>
    <row r="562" spans="2:34" ht="24" hidden="1" customHeight="1">
      <c r="B562" s="114" t="s">
        <v>724</v>
      </c>
      <c r="C562" s="114">
        <v>45566</v>
      </c>
      <c r="D562" s="114" t="s">
        <v>269</v>
      </c>
      <c r="E562" s="90">
        <v>605300</v>
      </c>
      <c r="F562" s="146" t="s">
        <v>270</v>
      </c>
      <c r="G562" s="84" t="s">
        <v>725</v>
      </c>
      <c r="H562" s="99" t="s">
        <v>143</v>
      </c>
      <c r="I562" s="85">
        <v>25000</v>
      </c>
      <c r="AH562" s="73"/>
    </row>
    <row r="563" spans="2:34" ht="24" hidden="1" customHeight="1">
      <c r="B563" s="114" t="s">
        <v>724</v>
      </c>
      <c r="C563" s="114">
        <v>45566</v>
      </c>
      <c r="D563" s="114" t="s">
        <v>269</v>
      </c>
      <c r="E563" s="90">
        <v>605300</v>
      </c>
      <c r="F563" s="146" t="s">
        <v>270</v>
      </c>
      <c r="G563" s="84" t="s">
        <v>725</v>
      </c>
      <c r="H563" s="99" t="s">
        <v>143</v>
      </c>
      <c r="I563" s="85">
        <v>25000</v>
      </c>
      <c r="AH563" s="73"/>
    </row>
    <row r="564" spans="2:34" ht="24" hidden="1" customHeight="1">
      <c r="B564" s="114" t="s">
        <v>724</v>
      </c>
      <c r="C564" s="114">
        <v>45566</v>
      </c>
      <c r="D564" s="114" t="s">
        <v>266</v>
      </c>
      <c r="E564" s="90">
        <v>605300</v>
      </c>
      <c r="F564" s="146" t="s">
        <v>270</v>
      </c>
      <c r="G564" s="84" t="s">
        <v>726</v>
      </c>
      <c r="H564" s="99" t="s">
        <v>142</v>
      </c>
      <c r="I564" s="85">
        <v>30000</v>
      </c>
      <c r="AH564" s="73"/>
    </row>
    <row r="565" spans="2:34" ht="24" hidden="1" customHeight="1">
      <c r="B565" s="114" t="s">
        <v>724</v>
      </c>
      <c r="C565" s="114">
        <v>45566</v>
      </c>
      <c r="D565" s="114" t="s">
        <v>266</v>
      </c>
      <c r="E565" s="90">
        <v>605300</v>
      </c>
      <c r="F565" s="146" t="s">
        <v>270</v>
      </c>
      <c r="G565" s="84" t="s">
        <v>726</v>
      </c>
      <c r="H565" s="99" t="s">
        <v>142</v>
      </c>
      <c r="I565" s="85">
        <v>20000</v>
      </c>
      <c r="AH565" s="73"/>
    </row>
    <row r="566" spans="2:34" ht="24" hidden="1" customHeight="1">
      <c r="B566" s="114" t="s">
        <v>724</v>
      </c>
      <c r="C566" s="114">
        <v>45566</v>
      </c>
      <c r="D566" s="114" t="s">
        <v>266</v>
      </c>
      <c r="E566" s="90">
        <v>605300</v>
      </c>
      <c r="F566" s="146" t="s">
        <v>270</v>
      </c>
      <c r="G566" s="84" t="s">
        <v>726</v>
      </c>
      <c r="H566" s="99" t="s">
        <v>142</v>
      </c>
      <c r="I566" s="85">
        <v>30000</v>
      </c>
      <c r="AH566" s="73"/>
    </row>
    <row r="567" spans="2:34" ht="24" hidden="1" customHeight="1">
      <c r="B567" s="114" t="s">
        <v>724</v>
      </c>
      <c r="C567" s="114">
        <v>45566</v>
      </c>
      <c r="D567" s="114" t="s">
        <v>266</v>
      </c>
      <c r="E567" s="90">
        <v>605300</v>
      </c>
      <c r="F567" s="146" t="s">
        <v>270</v>
      </c>
      <c r="G567" s="84" t="s">
        <v>727</v>
      </c>
      <c r="H567" s="99" t="s">
        <v>140</v>
      </c>
      <c r="I567" s="85">
        <v>10000</v>
      </c>
      <c r="AH567" s="73"/>
    </row>
    <row r="568" spans="2:34" ht="24" hidden="1" customHeight="1">
      <c r="B568" s="114" t="s">
        <v>724</v>
      </c>
      <c r="C568" s="114">
        <v>45566</v>
      </c>
      <c r="D568" s="114" t="s">
        <v>266</v>
      </c>
      <c r="E568" s="90">
        <v>605300</v>
      </c>
      <c r="F568" s="146" t="s">
        <v>270</v>
      </c>
      <c r="G568" s="84" t="s">
        <v>727</v>
      </c>
      <c r="H568" s="99" t="s">
        <v>140</v>
      </c>
      <c r="I568" s="85">
        <v>33000</v>
      </c>
      <c r="AH568" s="73"/>
    </row>
    <row r="569" spans="2:34" ht="24" hidden="1" customHeight="1">
      <c r="B569" s="114" t="s">
        <v>724</v>
      </c>
      <c r="C569" s="114">
        <v>45566</v>
      </c>
      <c r="D569" s="114" t="s">
        <v>266</v>
      </c>
      <c r="E569" s="90">
        <v>605300</v>
      </c>
      <c r="F569" s="146" t="s">
        <v>270</v>
      </c>
      <c r="G569" s="84" t="s">
        <v>727</v>
      </c>
      <c r="H569" s="99" t="s">
        <v>140</v>
      </c>
      <c r="I569" s="85">
        <v>30000</v>
      </c>
      <c r="AH569" s="73"/>
    </row>
    <row r="570" spans="2:34" ht="24" hidden="1" customHeight="1">
      <c r="B570" s="114" t="s">
        <v>724</v>
      </c>
      <c r="C570" s="114">
        <v>45566</v>
      </c>
      <c r="D570" s="114" t="s">
        <v>266</v>
      </c>
      <c r="E570" s="90">
        <v>605300</v>
      </c>
      <c r="F570" s="146" t="s">
        <v>270</v>
      </c>
      <c r="G570" s="84" t="s">
        <v>727</v>
      </c>
      <c r="H570" s="99" t="s">
        <v>140</v>
      </c>
      <c r="I570" s="85">
        <v>29200</v>
      </c>
      <c r="AH570" s="73"/>
    </row>
    <row r="571" spans="2:34" ht="24" hidden="1" customHeight="1">
      <c r="B571" s="114" t="s">
        <v>724</v>
      </c>
      <c r="C571" s="114">
        <v>45566</v>
      </c>
      <c r="D571" s="114" t="s">
        <v>266</v>
      </c>
      <c r="E571" s="90">
        <v>605300</v>
      </c>
      <c r="F571" s="146" t="s">
        <v>270</v>
      </c>
      <c r="G571" s="84" t="s">
        <v>727</v>
      </c>
      <c r="H571" s="99" t="s">
        <v>140</v>
      </c>
      <c r="I571" s="85">
        <v>15000</v>
      </c>
      <c r="AH571" s="73"/>
    </row>
    <row r="572" spans="2:34" ht="24" hidden="1" customHeight="1">
      <c r="B572" s="114" t="s">
        <v>724</v>
      </c>
      <c r="C572" s="114">
        <v>45566</v>
      </c>
      <c r="D572" s="114" t="s">
        <v>392</v>
      </c>
      <c r="E572" s="90">
        <v>624200</v>
      </c>
      <c r="F572" s="146" t="s">
        <v>393</v>
      </c>
      <c r="G572" s="84" t="s">
        <v>728</v>
      </c>
      <c r="H572" s="99" t="s">
        <v>146</v>
      </c>
      <c r="I572" s="85">
        <v>291719</v>
      </c>
      <c r="AH572" s="73"/>
    </row>
    <row r="573" spans="2:34" ht="24" hidden="1" customHeight="1">
      <c r="B573" s="114" t="s">
        <v>724</v>
      </c>
      <c r="C573" s="114">
        <v>45566</v>
      </c>
      <c r="D573" s="114" t="s">
        <v>392</v>
      </c>
      <c r="E573" s="90">
        <v>624200</v>
      </c>
      <c r="F573" s="146" t="s">
        <v>393</v>
      </c>
      <c r="G573" s="84" t="s">
        <v>729</v>
      </c>
      <c r="H573" s="99" t="s">
        <v>146</v>
      </c>
      <c r="I573" s="85">
        <v>118643</v>
      </c>
      <c r="AH573" s="73"/>
    </row>
    <row r="574" spans="2:34" ht="24" hidden="1" customHeight="1">
      <c r="B574" s="114" t="s">
        <v>724</v>
      </c>
      <c r="C574" s="114">
        <v>45566</v>
      </c>
      <c r="D574" s="114" t="s">
        <v>266</v>
      </c>
      <c r="E574" s="90">
        <v>605200</v>
      </c>
      <c r="F574" s="146" t="s">
        <v>475</v>
      </c>
      <c r="G574" s="84" t="s">
        <v>730</v>
      </c>
      <c r="H574" s="99" t="s">
        <v>179</v>
      </c>
      <c r="I574" s="85">
        <v>84225</v>
      </c>
      <c r="AH574" s="73"/>
    </row>
    <row r="575" spans="2:34" ht="24" hidden="1" customHeight="1">
      <c r="B575" s="114" t="s">
        <v>724</v>
      </c>
      <c r="C575" s="114">
        <v>45566</v>
      </c>
      <c r="D575" s="114" t="s">
        <v>266</v>
      </c>
      <c r="E575" s="90">
        <v>605100</v>
      </c>
      <c r="F575" s="146" t="s">
        <v>473</v>
      </c>
      <c r="G575" s="84" t="s">
        <v>731</v>
      </c>
      <c r="H575" s="99" t="s">
        <v>180</v>
      </c>
      <c r="I575" s="85">
        <v>6744</v>
      </c>
      <c r="AH575" s="73"/>
    </row>
    <row r="576" spans="2:34" ht="24" hidden="1" customHeight="1">
      <c r="B576" s="114" t="s">
        <v>724</v>
      </c>
      <c r="C576" s="114">
        <v>45566</v>
      </c>
      <c r="D576" s="114" t="s">
        <v>266</v>
      </c>
      <c r="E576" s="90">
        <v>618103</v>
      </c>
      <c r="F576" s="146" t="s">
        <v>282</v>
      </c>
      <c r="G576" s="84" t="s">
        <v>732</v>
      </c>
      <c r="H576" s="99" t="s">
        <v>153</v>
      </c>
      <c r="I576" s="85">
        <v>300</v>
      </c>
      <c r="AH576" s="73"/>
    </row>
    <row r="577" spans="2:34" ht="24" hidden="1" customHeight="1">
      <c r="B577" s="114" t="s">
        <v>724</v>
      </c>
      <c r="C577" s="114">
        <v>45566</v>
      </c>
      <c r="D577" s="114" t="s">
        <v>266</v>
      </c>
      <c r="E577" s="90">
        <v>618103</v>
      </c>
      <c r="F577" s="146" t="s">
        <v>282</v>
      </c>
      <c r="G577" s="84" t="s">
        <v>732</v>
      </c>
      <c r="H577" s="99" t="s">
        <v>153</v>
      </c>
      <c r="I577" s="85">
        <v>300</v>
      </c>
      <c r="AH577" s="73"/>
    </row>
    <row r="578" spans="2:34" ht="24" hidden="1" customHeight="1">
      <c r="B578" s="114" t="s">
        <v>724</v>
      </c>
      <c r="C578" s="114">
        <v>45566</v>
      </c>
      <c r="D578" s="114" t="s">
        <v>266</v>
      </c>
      <c r="E578" s="90">
        <v>618103</v>
      </c>
      <c r="F578" s="146" t="s">
        <v>282</v>
      </c>
      <c r="G578" s="84" t="s">
        <v>732</v>
      </c>
      <c r="H578" s="99" t="s">
        <v>153</v>
      </c>
      <c r="I578" s="85">
        <v>1000</v>
      </c>
      <c r="AH578" s="73"/>
    </row>
    <row r="579" spans="2:34" ht="24" hidden="1" customHeight="1">
      <c r="B579" s="114" t="s">
        <v>724</v>
      </c>
      <c r="C579" s="114">
        <v>45566</v>
      </c>
      <c r="D579" s="114" t="s">
        <v>266</v>
      </c>
      <c r="E579" s="90">
        <v>618103</v>
      </c>
      <c r="F579" s="146" t="s">
        <v>282</v>
      </c>
      <c r="G579" s="84" t="s">
        <v>732</v>
      </c>
      <c r="H579" s="99" t="s">
        <v>153</v>
      </c>
      <c r="I579" s="85">
        <v>1000</v>
      </c>
      <c r="AH579" s="73"/>
    </row>
    <row r="580" spans="2:34" ht="24" hidden="1" customHeight="1">
      <c r="B580" s="114" t="s">
        <v>724</v>
      </c>
      <c r="C580" s="114">
        <v>45566</v>
      </c>
      <c r="D580" s="114" t="s">
        <v>266</v>
      </c>
      <c r="E580" s="90">
        <v>618103</v>
      </c>
      <c r="F580" s="146" t="s">
        <v>282</v>
      </c>
      <c r="G580" s="84" t="s">
        <v>732</v>
      </c>
      <c r="H580" s="99" t="s">
        <v>153</v>
      </c>
      <c r="I580" s="85">
        <v>300</v>
      </c>
      <c r="AH580" s="73"/>
    </row>
    <row r="581" spans="2:34" ht="24" hidden="1" customHeight="1">
      <c r="B581" s="114" t="s">
        <v>724</v>
      </c>
      <c r="C581" s="114">
        <v>45566</v>
      </c>
      <c r="D581" s="114" t="s">
        <v>269</v>
      </c>
      <c r="E581" s="90">
        <v>618103</v>
      </c>
      <c r="F581" s="146" t="s">
        <v>282</v>
      </c>
      <c r="G581" s="84" t="s">
        <v>733</v>
      </c>
      <c r="H581" s="99" t="s">
        <v>153</v>
      </c>
      <c r="I581" s="85">
        <v>1000</v>
      </c>
      <c r="AH581" s="73"/>
    </row>
    <row r="582" spans="2:34" ht="24" hidden="1" customHeight="1">
      <c r="B582" s="114" t="s">
        <v>724</v>
      </c>
      <c r="C582" s="114">
        <v>45566</v>
      </c>
      <c r="D582" s="114" t="s">
        <v>269</v>
      </c>
      <c r="E582" s="90">
        <v>618103</v>
      </c>
      <c r="F582" s="146" t="s">
        <v>282</v>
      </c>
      <c r="G582" s="84" t="s">
        <v>733</v>
      </c>
      <c r="H582" s="99" t="s">
        <v>153</v>
      </c>
      <c r="I582" s="85">
        <v>1000</v>
      </c>
      <c r="AH582" s="73"/>
    </row>
    <row r="583" spans="2:34" ht="24" hidden="1" customHeight="1">
      <c r="B583" s="114" t="s">
        <v>724</v>
      </c>
      <c r="C583" s="114">
        <v>45567</v>
      </c>
      <c r="D583" s="114" t="s">
        <v>269</v>
      </c>
      <c r="E583" s="90">
        <v>605300</v>
      </c>
      <c r="F583" s="146" t="s">
        <v>270</v>
      </c>
      <c r="G583" s="84" t="s">
        <v>734</v>
      </c>
      <c r="H583" s="99" t="s">
        <v>143</v>
      </c>
      <c r="I583" s="85">
        <v>20000</v>
      </c>
      <c r="AH583" s="73"/>
    </row>
    <row r="584" spans="2:34" ht="24" hidden="1" customHeight="1">
      <c r="B584" s="114" t="s">
        <v>724</v>
      </c>
      <c r="C584" s="114">
        <v>45567</v>
      </c>
      <c r="D584" s="114" t="s">
        <v>266</v>
      </c>
      <c r="E584" s="90">
        <v>605300</v>
      </c>
      <c r="F584" s="146" t="s">
        <v>270</v>
      </c>
      <c r="G584" s="84" t="s">
        <v>726</v>
      </c>
      <c r="H584" s="99" t="s">
        <v>142</v>
      </c>
      <c r="I584" s="85">
        <v>20000</v>
      </c>
      <c r="AH584" s="73"/>
    </row>
    <row r="585" spans="2:34" ht="24" hidden="1" customHeight="1">
      <c r="B585" s="114" t="s">
        <v>724</v>
      </c>
      <c r="C585" s="114">
        <v>45567</v>
      </c>
      <c r="D585" s="114" t="s">
        <v>266</v>
      </c>
      <c r="E585" s="90">
        <v>618103</v>
      </c>
      <c r="F585" s="146" t="s">
        <v>282</v>
      </c>
      <c r="G585" s="84" t="s">
        <v>735</v>
      </c>
      <c r="H585" s="99" t="s">
        <v>153</v>
      </c>
      <c r="I585" s="85">
        <v>300</v>
      </c>
      <c r="AH585" s="73"/>
    </row>
    <row r="586" spans="2:34" ht="24" hidden="1" customHeight="1">
      <c r="B586" s="114" t="s">
        <v>724</v>
      </c>
      <c r="C586" s="114">
        <v>45567</v>
      </c>
      <c r="D586" s="114" t="s">
        <v>266</v>
      </c>
      <c r="E586" s="90">
        <v>618103</v>
      </c>
      <c r="F586" s="146" t="s">
        <v>282</v>
      </c>
      <c r="G586" s="84" t="s">
        <v>735</v>
      </c>
      <c r="H586" s="99" t="s">
        <v>153</v>
      </c>
      <c r="I586" s="85">
        <v>300</v>
      </c>
      <c r="AH586" s="73"/>
    </row>
    <row r="587" spans="2:34" ht="24" hidden="1" customHeight="1">
      <c r="B587" s="114" t="s">
        <v>724</v>
      </c>
      <c r="C587" s="114">
        <v>45568</v>
      </c>
      <c r="D587" s="114" t="s">
        <v>269</v>
      </c>
      <c r="E587" s="90">
        <v>605300</v>
      </c>
      <c r="F587" s="146" t="s">
        <v>270</v>
      </c>
      <c r="G587" s="84" t="s">
        <v>734</v>
      </c>
      <c r="H587" s="99" t="s">
        <v>143</v>
      </c>
      <c r="I587" s="85">
        <v>10000</v>
      </c>
      <c r="AH587" s="73"/>
    </row>
    <row r="588" spans="2:34" ht="24" hidden="1" customHeight="1">
      <c r="B588" s="114" t="s">
        <v>724</v>
      </c>
      <c r="C588" s="114">
        <v>45568</v>
      </c>
      <c r="D588" s="114" t="s">
        <v>269</v>
      </c>
      <c r="E588" s="90">
        <v>618103</v>
      </c>
      <c r="F588" s="146" t="s">
        <v>282</v>
      </c>
      <c r="G588" s="84" t="s">
        <v>594</v>
      </c>
      <c r="H588" s="99" t="s">
        <v>153</v>
      </c>
      <c r="I588" s="85">
        <v>1000</v>
      </c>
      <c r="AH588" s="73"/>
    </row>
    <row r="589" spans="2:34" ht="24" hidden="1" customHeight="1">
      <c r="B589" s="114" t="s">
        <v>724</v>
      </c>
      <c r="C589" s="114">
        <v>45568</v>
      </c>
      <c r="D589" s="114" t="s">
        <v>269</v>
      </c>
      <c r="E589" s="90">
        <v>618103</v>
      </c>
      <c r="F589" s="146" t="s">
        <v>282</v>
      </c>
      <c r="G589" s="84" t="s">
        <v>594</v>
      </c>
      <c r="H589" s="99" t="s">
        <v>153</v>
      </c>
      <c r="I589" s="85">
        <v>1000</v>
      </c>
      <c r="AH589" s="73"/>
    </row>
    <row r="590" spans="2:34" ht="24" hidden="1" customHeight="1">
      <c r="B590" s="114" t="s">
        <v>724</v>
      </c>
      <c r="C590" s="114">
        <v>45569</v>
      </c>
      <c r="D590" s="114" t="s">
        <v>266</v>
      </c>
      <c r="E590" s="90">
        <v>605300</v>
      </c>
      <c r="F590" s="146" t="s">
        <v>270</v>
      </c>
      <c r="G590" s="84" t="s">
        <v>597</v>
      </c>
      <c r="H590" s="99" t="s">
        <v>140</v>
      </c>
      <c r="I590" s="85">
        <v>29000</v>
      </c>
      <c r="AH590" s="73"/>
    </row>
    <row r="591" spans="2:34" ht="24" hidden="1" customHeight="1">
      <c r="B591" s="114" t="s">
        <v>724</v>
      </c>
      <c r="C591" s="114">
        <v>45571</v>
      </c>
      <c r="D591" s="114" t="s">
        <v>269</v>
      </c>
      <c r="E591" s="90">
        <v>605300</v>
      </c>
      <c r="F591" s="146" t="s">
        <v>270</v>
      </c>
      <c r="G591" s="84" t="s">
        <v>615</v>
      </c>
      <c r="H591" s="99" t="s">
        <v>143</v>
      </c>
      <c r="I591" s="85">
        <v>10000</v>
      </c>
      <c r="AH591" s="73"/>
    </row>
    <row r="592" spans="2:34" ht="24" hidden="1" customHeight="1">
      <c r="B592" s="114" t="s">
        <v>724</v>
      </c>
      <c r="C592" s="114">
        <v>45572</v>
      </c>
      <c r="D592" s="114" t="s">
        <v>266</v>
      </c>
      <c r="E592" s="90">
        <v>605300</v>
      </c>
      <c r="F592" s="146" t="s">
        <v>270</v>
      </c>
      <c r="G592" s="84" t="s">
        <v>736</v>
      </c>
      <c r="H592" s="99" t="s">
        <v>142</v>
      </c>
      <c r="I592" s="85">
        <v>14999</v>
      </c>
      <c r="AH592" s="73"/>
    </row>
    <row r="593" spans="2:34" ht="24" hidden="1" customHeight="1">
      <c r="B593" s="114" t="s">
        <v>724</v>
      </c>
      <c r="C593" s="114">
        <v>45573</v>
      </c>
      <c r="D593" s="114" t="s">
        <v>269</v>
      </c>
      <c r="E593" s="90">
        <v>605300</v>
      </c>
      <c r="F593" s="146" t="s">
        <v>270</v>
      </c>
      <c r="G593" s="84" t="s">
        <v>615</v>
      </c>
      <c r="H593" s="99" t="s">
        <v>143</v>
      </c>
      <c r="I593" s="85">
        <v>30000</v>
      </c>
      <c r="AH593" s="73"/>
    </row>
    <row r="594" spans="2:34" ht="24" hidden="1" customHeight="1">
      <c r="B594" s="114" t="s">
        <v>724</v>
      </c>
      <c r="C594" s="114">
        <v>45573</v>
      </c>
      <c r="D594" s="114" t="s">
        <v>269</v>
      </c>
      <c r="E594" s="90">
        <v>618103</v>
      </c>
      <c r="F594" s="146" t="s">
        <v>282</v>
      </c>
      <c r="G594" s="84" t="s">
        <v>733</v>
      </c>
      <c r="H594" s="99" t="s">
        <v>153</v>
      </c>
      <c r="I594" s="85">
        <v>1000</v>
      </c>
      <c r="AH594" s="73"/>
    </row>
    <row r="595" spans="2:34" ht="24" hidden="1" customHeight="1">
      <c r="B595" s="114" t="s">
        <v>724</v>
      </c>
      <c r="C595" s="114">
        <v>45573</v>
      </c>
      <c r="D595" s="114" t="s">
        <v>269</v>
      </c>
      <c r="E595" s="90">
        <v>618103</v>
      </c>
      <c r="F595" s="146" t="s">
        <v>282</v>
      </c>
      <c r="G595" s="84" t="s">
        <v>733</v>
      </c>
      <c r="H595" s="99" t="s">
        <v>153</v>
      </c>
      <c r="I595" s="85">
        <v>1000</v>
      </c>
      <c r="AH595" s="73"/>
    </row>
    <row r="596" spans="2:34" ht="24" hidden="1" customHeight="1">
      <c r="B596" s="114" t="s">
        <v>724</v>
      </c>
      <c r="C596" s="114">
        <v>45574</v>
      </c>
      <c r="D596" s="114" t="s">
        <v>269</v>
      </c>
      <c r="E596" s="90">
        <v>605300</v>
      </c>
      <c r="F596" s="146" t="s">
        <v>270</v>
      </c>
      <c r="G596" s="84" t="s">
        <v>555</v>
      </c>
      <c r="H596" s="99" t="s">
        <v>143</v>
      </c>
      <c r="I596" s="85">
        <v>30000</v>
      </c>
      <c r="AH596" s="73"/>
    </row>
    <row r="597" spans="2:34" ht="24" hidden="1" customHeight="1">
      <c r="B597" s="114" t="s">
        <v>724</v>
      </c>
      <c r="C597" s="114">
        <v>45574</v>
      </c>
      <c r="D597" s="114" t="s">
        <v>269</v>
      </c>
      <c r="E597" s="90">
        <v>628800</v>
      </c>
      <c r="F597" s="146" t="s">
        <v>306</v>
      </c>
      <c r="G597" s="84" t="s">
        <v>737</v>
      </c>
      <c r="H597" s="99" t="s">
        <v>73</v>
      </c>
      <c r="I597" s="85">
        <v>14900</v>
      </c>
      <c r="AH597" s="73"/>
    </row>
    <row r="598" spans="2:34" ht="24" hidden="1" customHeight="1">
      <c r="B598" s="114" t="s">
        <v>724</v>
      </c>
      <c r="C598" s="114">
        <v>45574</v>
      </c>
      <c r="D598" s="114" t="s">
        <v>269</v>
      </c>
      <c r="E598" s="90">
        <v>628800</v>
      </c>
      <c r="F598" s="146" t="s">
        <v>306</v>
      </c>
      <c r="G598" s="84" t="s">
        <v>738</v>
      </c>
      <c r="H598" s="99" t="s">
        <v>73</v>
      </c>
      <c r="I598" s="85">
        <v>14900</v>
      </c>
      <c r="AH598" s="73"/>
    </row>
    <row r="599" spans="2:34" ht="24" hidden="1" customHeight="1">
      <c r="B599" s="114" t="s">
        <v>724</v>
      </c>
      <c r="C599" s="114">
        <v>45574</v>
      </c>
      <c r="D599" s="114" t="s">
        <v>269</v>
      </c>
      <c r="E599" s="90">
        <v>628800</v>
      </c>
      <c r="F599" s="146" t="s">
        <v>306</v>
      </c>
      <c r="G599" s="84" t="s">
        <v>739</v>
      </c>
      <c r="H599" s="99" t="s">
        <v>73</v>
      </c>
      <c r="I599" s="85">
        <v>14900</v>
      </c>
      <c r="AH599" s="73"/>
    </row>
    <row r="600" spans="2:34" ht="24" hidden="1" customHeight="1">
      <c r="B600" s="114" t="s">
        <v>724</v>
      </c>
      <c r="C600" s="114">
        <v>45574</v>
      </c>
      <c r="D600" s="114" t="s">
        <v>269</v>
      </c>
      <c r="E600" s="90">
        <v>628800</v>
      </c>
      <c r="F600" s="146" t="s">
        <v>306</v>
      </c>
      <c r="G600" s="84" t="s">
        <v>740</v>
      </c>
      <c r="H600" s="99" t="s">
        <v>73</v>
      </c>
      <c r="I600" s="85">
        <v>14900</v>
      </c>
      <c r="AH600" s="73"/>
    </row>
    <row r="601" spans="2:34" ht="24" hidden="1" customHeight="1">
      <c r="B601" s="114" t="s">
        <v>724</v>
      </c>
      <c r="C601" s="114">
        <v>45574</v>
      </c>
      <c r="D601" s="114" t="s">
        <v>269</v>
      </c>
      <c r="E601" s="90">
        <v>628800</v>
      </c>
      <c r="F601" s="146" t="s">
        <v>306</v>
      </c>
      <c r="G601" s="84" t="s">
        <v>741</v>
      </c>
      <c r="H601" s="99" t="s">
        <v>73</v>
      </c>
      <c r="I601" s="85">
        <v>14900</v>
      </c>
      <c r="AH601" s="73"/>
    </row>
    <row r="602" spans="2:34" ht="24" hidden="1" customHeight="1">
      <c r="B602" s="114" t="s">
        <v>724</v>
      </c>
      <c r="C602" s="114">
        <v>45574</v>
      </c>
      <c r="D602" s="114" t="s">
        <v>269</v>
      </c>
      <c r="E602" s="90">
        <v>628800</v>
      </c>
      <c r="F602" s="146" t="s">
        <v>306</v>
      </c>
      <c r="G602" s="84" t="s">
        <v>742</v>
      </c>
      <c r="H602" s="99" t="s">
        <v>73</v>
      </c>
      <c r="I602" s="85">
        <v>15500</v>
      </c>
      <c r="AH602" s="73"/>
    </row>
    <row r="603" spans="2:34" ht="24" hidden="1" customHeight="1">
      <c r="B603" s="114" t="s">
        <v>724</v>
      </c>
      <c r="C603" s="114">
        <v>45574</v>
      </c>
      <c r="D603" s="114" t="s">
        <v>269</v>
      </c>
      <c r="E603" s="90">
        <v>628800</v>
      </c>
      <c r="F603" s="146" t="s">
        <v>306</v>
      </c>
      <c r="G603" s="84" t="s">
        <v>743</v>
      </c>
      <c r="H603" s="99" t="s">
        <v>73</v>
      </c>
      <c r="I603" s="85">
        <v>14900</v>
      </c>
      <c r="AH603" s="73"/>
    </row>
    <row r="604" spans="2:34" ht="24" hidden="1" customHeight="1">
      <c r="B604" s="114" t="s">
        <v>724</v>
      </c>
      <c r="C604" s="114">
        <v>45574</v>
      </c>
      <c r="D604" s="114" t="s">
        <v>269</v>
      </c>
      <c r="E604" s="90">
        <v>628800</v>
      </c>
      <c r="F604" s="146" t="s">
        <v>306</v>
      </c>
      <c r="G604" s="84" t="s">
        <v>744</v>
      </c>
      <c r="H604" s="99" t="s">
        <v>73</v>
      </c>
      <c r="I604" s="85">
        <v>15100</v>
      </c>
      <c r="AH604" s="73"/>
    </row>
    <row r="605" spans="2:34" ht="24" hidden="1" customHeight="1">
      <c r="B605" s="114" t="s">
        <v>724</v>
      </c>
      <c r="C605" s="114">
        <v>45574</v>
      </c>
      <c r="D605" s="114" t="s">
        <v>269</v>
      </c>
      <c r="E605" s="90">
        <v>628800</v>
      </c>
      <c r="F605" s="146" t="s">
        <v>306</v>
      </c>
      <c r="G605" s="84" t="s">
        <v>745</v>
      </c>
      <c r="H605" s="99" t="s">
        <v>73</v>
      </c>
      <c r="I605" s="85">
        <v>15500</v>
      </c>
      <c r="AH605" s="73"/>
    </row>
    <row r="606" spans="2:34" ht="24" hidden="1" customHeight="1">
      <c r="B606" s="114" t="s">
        <v>724</v>
      </c>
      <c r="C606" s="114">
        <v>45574</v>
      </c>
      <c r="D606" s="114" t="s">
        <v>269</v>
      </c>
      <c r="E606" s="90">
        <v>628800</v>
      </c>
      <c r="F606" s="146" t="s">
        <v>306</v>
      </c>
      <c r="G606" s="84" t="s">
        <v>746</v>
      </c>
      <c r="H606" s="99" t="s">
        <v>73</v>
      </c>
      <c r="I606" s="85">
        <v>15100</v>
      </c>
      <c r="AH606" s="73"/>
    </row>
    <row r="607" spans="2:34" ht="24" hidden="1" customHeight="1">
      <c r="B607" s="114" t="s">
        <v>724</v>
      </c>
      <c r="C607" s="114">
        <v>45574</v>
      </c>
      <c r="D607" s="114" t="s">
        <v>287</v>
      </c>
      <c r="E607" s="90">
        <v>632700</v>
      </c>
      <c r="F607" s="146" t="s">
        <v>288</v>
      </c>
      <c r="G607" s="84" t="s">
        <v>747</v>
      </c>
      <c r="H607" s="99" t="s">
        <v>161</v>
      </c>
      <c r="I607" s="85">
        <v>1350000</v>
      </c>
      <c r="AH607" s="73"/>
    </row>
    <row r="608" spans="2:34" ht="24" hidden="1" customHeight="1">
      <c r="B608" s="114" t="s">
        <v>724</v>
      </c>
      <c r="C608" s="114">
        <v>45575</v>
      </c>
      <c r="D608" s="114" t="s">
        <v>269</v>
      </c>
      <c r="E608" s="90">
        <v>618103</v>
      </c>
      <c r="F608" s="146" t="s">
        <v>282</v>
      </c>
      <c r="G608" s="84" t="s">
        <v>594</v>
      </c>
      <c r="H608" s="99" t="s">
        <v>153</v>
      </c>
      <c r="I608" s="85">
        <v>1000</v>
      </c>
      <c r="AH608" s="73"/>
    </row>
    <row r="609" spans="2:34" ht="24" hidden="1" customHeight="1">
      <c r="B609" s="114" t="s">
        <v>724</v>
      </c>
      <c r="C609" s="114">
        <v>45575</v>
      </c>
      <c r="D609" s="114" t="s">
        <v>269</v>
      </c>
      <c r="E609" s="90">
        <v>618103</v>
      </c>
      <c r="F609" s="146" t="s">
        <v>282</v>
      </c>
      <c r="G609" s="84" t="s">
        <v>594</v>
      </c>
      <c r="H609" s="99" t="s">
        <v>153</v>
      </c>
      <c r="I609" s="85">
        <v>1000</v>
      </c>
      <c r="AH609" s="73"/>
    </row>
    <row r="610" spans="2:34" ht="24" hidden="1" customHeight="1">
      <c r="B610" s="114" t="s">
        <v>724</v>
      </c>
      <c r="C610" s="114">
        <v>45575</v>
      </c>
      <c r="D610" s="114" t="s">
        <v>323</v>
      </c>
      <c r="E610" s="90">
        <v>658800</v>
      </c>
      <c r="F610" s="146" t="s">
        <v>279</v>
      </c>
      <c r="G610" s="84" t="s">
        <v>748</v>
      </c>
      <c r="H610" s="99" t="s">
        <v>179</v>
      </c>
      <c r="I610" s="85">
        <v>2</v>
      </c>
      <c r="AH610" s="73"/>
    </row>
    <row r="611" spans="2:34" ht="24" hidden="1" customHeight="1">
      <c r="B611" s="114" t="s">
        <v>724</v>
      </c>
      <c r="C611" s="114">
        <v>45576</v>
      </c>
      <c r="D611" s="114" t="s">
        <v>269</v>
      </c>
      <c r="E611" s="90">
        <v>628800</v>
      </c>
      <c r="F611" s="146" t="s">
        <v>306</v>
      </c>
      <c r="G611" s="84" t="s">
        <v>749</v>
      </c>
      <c r="H611" s="99" t="s">
        <v>73</v>
      </c>
      <c r="I611" s="85">
        <v>15500</v>
      </c>
      <c r="AH611" s="73"/>
    </row>
    <row r="612" spans="2:34" ht="24" hidden="1" customHeight="1">
      <c r="B612" s="114" t="s">
        <v>724</v>
      </c>
      <c r="C612" s="114">
        <v>45576</v>
      </c>
      <c r="D612" s="114" t="s">
        <v>269</v>
      </c>
      <c r="E612" s="90">
        <v>628800</v>
      </c>
      <c r="F612" s="146" t="s">
        <v>306</v>
      </c>
      <c r="G612" s="84" t="s">
        <v>750</v>
      </c>
      <c r="H612" s="99" t="s">
        <v>73</v>
      </c>
      <c r="I612" s="85">
        <v>14900</v>
      </c>
      <c r="AH612" s="73"/>
    </row>
    <row r="613" spans="2:34" ht="24" hidden="1" customHeight="1">
      <c r="B613" s="114" t="s">
        <v>724</v>
      </c>
      <c r="C613" s="114">
        <v>45577</v>
      </c>
      <c r="D613" s="114" t="s">
        <v>266</v>
      </c>
      <c r="E613" s="90">
        <v>605800</v>
      </c>
      <c r="F613" s="146" t="s">
        <v>285</v>
      </c>
      <c r="G613" s="84" t="s">
        <v>751</v>
      </c>
      <c r="H613" s="99" t="s">
        <v>147</v>
      </c>
      <c r="I613" s="85">
        <v>12000</v>
      </c>
      <c r="AH613" s="73"/>
    </row>
    <row r="614" spans="2:34" ht="24" hidden="1" customHeight="1">
      <c r="B614" s="114" t="s">
        <v>724</v>
      </c>
      <c r="C614" s="114">
        <v>45578</v>
      </c>
      <c r="D614" s="114" t="s">
        <v>266</v>
      </c>
      <c r="E614" s="90">
        <v>605300</v>
      </c>
      <c r="F614" s="146" t="s">
        <v>270</v>
      </c>
      <c r="G614" s="84" t="s">
        <v>752</v>
      </c>
      <c r="H614" s="99" t="s">
        <v>142</v>
      </c>
      <c r="I614" s="85">
        <v>30000</v>
      </c>
      <c r="AH614" s="73"/>
    </row>
    <row r="615" spans="2:34" ht="24" hidden="1" customHeight="1">
      <c r="B615" s="114" t="s">
        <v>724</v>
      </c>
      <c r="C615" s="114">
        <v>45579</v>
      </c>
      <c r="D615" s="114" t="s">
        <v>269</v>
      </c>
      <c r="E615" s="90">
        <v>605300</v>
      </c>
      <c r="F615" s="146" t="s">
        <v>270</v>
      </c>
      <c r="G615" s="84" t="s">
        <v>615</v>
      </c>
      <c r="H615" s="99" t="s">
        <v>143</v>
      </c>
      <c r="I615" s="85">
        <v>30000</v>
      </c>
      <c r="AH615" s="73"/>
    </row>
    <row r="616" spans="2:34" ht="24" hidden="1" customHeight="1">
      <c r="B616" s="114" t="s">
        <v>724</v>
      </c>
      <c r="C616" s="114">
        <v>45579</v>
      </c>
      <c r="D616" s="114" t="s">
        <v>392</v>
      </c>
      <c r="E616" s="90">
        <v>624200</v>
      </c>
      <c r="F616" s="146" t="s">
        <v>393</v>
      </c>
      <c r="G616" s="84" t="s">
        <v>652</v>
      </c>
      <c r="H616" s="99" t="s">
        <v>146</v>
      </c>
      <c r="I616" s="85">
        <v>55085</v>
      </c>
      <c r="AH616" s="73"/>
    </row>
    <row r="617" spans="2:34" ht="24" hidden="1" customHeight="1">
      <c r="B617" s="114" t="s">
        <v>724</v>
      </c>
      <c r="C617" s="114">
        <v>45579</v>
      </c>
      <c r="D617" s="114" t="s">
        <v>266</v>
      </c>
      <c r="E617" s="90">
        <v>605100</v>
      </c>
      <c r="F617" s="146" t="s">
        <v>473</v>
      </c>
      <c r="G617" s="84" t="s">
        <v>753</v>
      </c>
      <c r="H617" s="99" t="s">
        <v>180</v>
      </c>
      <c r="I617" s="85">
        <v>7650</v>
      </c>
      <c r="AH617" s="73"/>
    </row>
    <row r="618" spans="2:34" ht="24" customHeight="1">
      <c r="B618" s="114" t="s">
        <v>724</v>
      </c>
      <c r="C618" s="114">
        <v>45579</v>
      </c>
      <c r="D618" s="114" t="s">
        <v>273</v>
      </c>
      <c r="E618" s="90">
        <v>605700</v>
      </c>
      <c r="F618" s="146" t="s">
        <v>274</v>
      </c>
      <c r="G618" s="84" t="s">
        <v>754</v>
      </c>
      <c r="H618" s="99" t="s">
        <v>148</v>
      </c>
      <c r="I618" s="85">
        <v>48000</v>
      </c>
      <c r="AH618" s="73"/>
    </row>
    <row r="619" spans="2:34" ht="24" hidden="1" customHeight="1">
      <c r="B619" s="114" t="s">
        <v>724</v>
      </c>
      <c r="C619" s="114">
        <v>45580</v>
      </c>
      <c r="D619" s="114" t="s">
        <v>269</v>
      </c>
      <c r="E619" s="90">
        <v>618103</v>
      </c>
      <c r="F619" s="146" t="s">
        <v>282</v>
      </c>
      <c r="G619" s="84" t="s">
        <v>615</v>
      </c>
      <c r="H619" s="99" t="s">
        <v>143</v>
      </c>
      <c r="I619" s="85">
        <v>1000</v>
      </c>
      <c r="AH619" s="73"/>
    </row>
    <row r="620" spans="2:34" ht="24" hidden="1" customHeight="1">
      <c r="B620" s="114" t="s">
        <v>724</v>
      </c>
      <c r="C620" s="114">
        <v>45580</v>
      </c>
      <c r="D620" s="114" t="s">
        <v>266</v>
      </c>
      <c r="E620" s="90">
        <v>605300</v>
      </c>
      <c r="F620" s="146" t="s">
        <v>270</v>
      </c>
      <c r="G620" s="84" t="s">
        <v>755</v>
      </c>
      <c r="H620" s="99" t="s">
        <v>140</v>
      </c>
      <c r="I620" s="85">
        <v>27000</v>
      </c>
      <c r="AH620" s="73"/>
    </row>
    <row r="621" spans="2:34" ht="24" hidden="1" customHeight="1">
      <c r="B621" s="114" t="s">
        <v>724</v>
      </c>
      <c r="C621" s="114">
        <v>45580</v>
      </c>
      <c r="D621" s="114" t="s">
        <v>269</v>
      </c>
      <c r="E621" s="90">
        <v>618103</v>
      </c>
      <c r="F621" s="146" t="s">
        <v>282</v>
      </c>
      <c r="G621" s="84" t="s">
        <v>594</v>
      </c>
      <c r="H621" s="99" t="s">
        <v>153</v>
      </c>
      <c r="I621" s="85">
        <v>1000</v>
      </c>
      <c r="AH621" s="73"/>
    </row>
    <row r="622" spans="2:34" ht="24" hidden="1" customHeight="1">
      <c r="B622" s="114" t="s">
        <v>724</v>
      </c>
      <c r="C622" s="114">
        <v>45580</v>
      </c>
      <c r="D622" s="114" t="s">
        <v>266</v>
      </c>
      <c r="E622" s="90">
        <v>618103</v>
      </c>
      <c r="F622" s="146" t="s">
        <v>282</v>
      </c>
      <c r="G622" s="84" t="s">
        <v>756</v>
      </c>
      <c r="H622" s="99" t="s">
        <v>153</v>
      </c>
      <c r="I622" s="85">
        <v>400</v>
      </c>
      <c r="AH622" s="73"/>
    </row>
    <row r="623" spans="2:34" ht="24" hidden="1" customHeight="1">
      <c r="B623" s="114" t="s">
        <v>724</v>
      </c>
      <c r="C623" s="114">
        <v>45580</v>
      </c>
      <c r="D623" s="114" t="s">
        <v>266</v>
      </c>
      <c r="E623" s="90">
        <v>618103</v>
      </c>
      <c r="F623" s="146" t="s">
        <v>282</v>
      </c>
      <c r="G623" s="84" t="s">
        <v>756</v>
      </c>
      <c r="H623" s="99" t="s">
        <v>153</v>
      </c>
      <c r="I623" s="85">
        <v>400</v>
      </c>
      <c r="AH623" s="73"/>
    </row>
    <row r="624" spans="2:34" ht="24" hidden="1" customHeight="1">
      <c r="B624" s="114" t="s">
        <v>724</v>
      </c>
      <c r="C624" s="114">
        <v>45581</v>
      </c>
      <c r="D624" s="114" t="s">
        <v>269</v>
      </c>
      <c r="E624" s="90">
        <v>605300</v>
      </c>
      <c r="F624" s="146" t="s">
        <v>270</v>
      </c>
      <c r="G624" s="84" t="s">
        <v>615</v>
      </c>
      <c r="H624" s="99" t="s">
        <v>143</v>
      </c>
      <c r="I624" s="85">
        <v>30000</v>
      </c>
      <c r="AH624" s="73"/>
    </row>
    <row r="625" spans="2:34" ht="24" hidden="1" customHeight="1">
      <c r="B625" s="114" t="s">
        <v>724</v>
      </c>
      <c r="C625" s="114">
        <v>45581</v>
      </c>
      <c r="D625" s="114" t="s">
        <v>266</v>
      </c>
      <c r="E625" s="90">
        <v>605600</v>
      </c>
      <c r="F625" s="146" t="s">
        <v>292</v>
      </c>
      <c r="G625" s="84" t="s">
        <v>757</v>
      </c>
      <c r="H625" s="99" t="s">
        <v>148</v>
      </c>
      <c r="I625" s="85">
        <v>15000</v>
      </c>
      <c r="AH625" s="73"/>
    </row>
    <row r="626" spans="2:34" ht="24" hidden="1" customHeight="1">
      <c r="B626" s="114" t="s">
        <v>724</v>
      </c>
      <c r="C626" s="114">
        <v>45582</v>
      </c>
      <c r="D626" s="114" t="s">
        <v>269</v>
      </c>
      <c r="E626" s="90">
        <v>618103</v>
      </c>
      <c r="F626" s="146" t="s">
        <v>282</v>
      </c>
      <c r="G626" s="84" t="s">
        <v>594</v>
      </c>
      <c r="H626" s="99" t="s">
        <v>153</v>
      </c>
      <c r="I626" s="85">
        <v>1000</v>
      </c>
      <c r="AH626" s="73"/>
    </row>
    <row r="627" spans="2:34" ht="24" hidden="1" customHeight="1">
      <c r="B627" s="114" t="s">
        <v>724</v>
      </c>
      <c r="C627" s="114">
        <v>45582</v>
      </c>
      <c r="D627" s="114" t="s">
        <v>269</v>
      </c>
      <c r="E627" s="90">
        <v>618103</v>
      </c>
      <c r="F627" s="146" t="s">
        <v>282</v>
      </c>
      <c r="G627" s="84" t="s">
        <v>594</v>
      </c>
      <c r="H627" s="99" t="s">
        <v>153</v>
      </c>
      <c r="I627" s="85">
        <v>1000</v>
      </c>
      <c r="AH627" s="73"/>
    </row>
    <row r="628" spans="2:34" ht="24" hidden="1" customHeight="1">
      <c r="B628" s="114" t="s">
        <v>724</v>
      </c>
      <c r="C628" s="114">
        <v>45582</v>
      </c>
      <c r="D628" s="114" t="s">
        <v>266</v>
      </c>
      <c r="E628" s="90">
        <v>638400</v>
      </c>
      <c r="F628" s="146" t="s">
        <v>267</v>
      </c>
      <c r="G628" s="84" t="s">
        <v>758</v>
      </c>
      <c r="H628" s="99" t="s">
        <v>151</v>
      </c>
      <c r="I628" s="85">
        <v>160000</v>
      </c>
      <c r="AH628" s="73"/>
    </row>
    <row r="629" spans="2:34" ht="24" hidden="1" customHeight="1">
      <c r="B629" s="114" t="s">
        <v>724</v>
      </c>
      <c r="C629" s="114">
        <v>45582</v>
      </c>
      <c r="D629" s="114" t="s">
        <v>266</v>
      </c>
      <c r="E629" s="90">
        <v>638400</v>
      </c>
      <c r="F629" s="146" t="s">
        <v>267</v>
      </c>
      <c r="G629" s="84" t="s">
        <v>759</v>
      </c>
      <c r="H629" s="99" t="s">
        <v>115</v>
      </c>
      <c r="I629" s="85">
        <v>100000</v>
      </c>
      <c r="AH629" s="73"/>
    </row>
    <row r="630" spans="2:34" ht="24" hidden="1" customHeight="1">
      <c r="B630" s="114" t="s">
        <v>724</v>
      </c>
      <c r="C630" s="114">
        <v>45583</v>
      </c>
      <c r="D630" s="114" t="s">
        <v>287</v>
      </c>
      <c r="E630" s="90">
        <v>632700</v>
      </c>
      <c r="F630" s="146" t="s">
        <v>288</v>
      </c>
      <c r="G630" s="84" t="s">
        <v>760</v>
      </c>
      <c r="H630" s="99" t="s">
        <v>160</v>
      </c>
      <c r="I630" s="85">
        <v>1350000</v>
      </c>
      <c r="AH630" s="73"/>
    </row>
    <row r="631" spans="2:34" ht="24" hidden="1" customHeight="1">
      <c r="B631" s="114" t="s">
        <v>724</v>
      </c>
      <c r="C631" s="114">
        <v>45586</v>
      </c>
      <c r="D631" s="114" t="s">
        <v>287</v>
      </c>
      <c r="E631" s="90">
        <v>664100</v>
      </c>
      <c r="F631" s="146" t="s">
        <v>420</v>
      </c>
      <c r="G631" s="84" t="s">
        <v>761</v>
      </c>
      <c r="H631" s="99" t="s">
        <v>136</v>
      </c>
      <c r="I631" s="85">
        <v>91325</v>
      </c>
      <c r="AH631" s="73"/>
    </row>
    <row r="632" spans="2:34" ht="24" hidden="1" customHeight="1">
      <c r="B632" s="114" t="s">
        <v>724</v>
      </c>
      <c r="C632" s="114">
        <v>45586</v>
      </c>
      <c r="D632" s="114" t="s">
        <v>287</v>
      </c>
      <c r="E632" s="90">
        <v>664100</v>
      </c>
      <c r="F632" s="146" t="s">
        <v>420</v>
      </c>
      <c r="G632" s="84" t="s">
        <v>762</v>
      </c>
      <c r="H632" s="99" t="s">
        <v>136</v>
      </c>
      <c r="I632" s="85">
        <v>24773</v>
      </c>
      <c r="AH632" s="73"/>
    </row>
    <row r="633" spans="2:34" ht="24" hidden="1" customHeight="1">
      <c r="B633" s="114" t="s">
        <v>724</v>
      </c>
      <c r="C633" s="114">
        <v>45586</v>
      </c>
      <c r="D633" s="114" t="s">
        <v>287</v>
      </c>
      <c r="E633" s="90">
        <v>664100</v>
      </c>
      <c r="F633" s="146" t="s">
        <v>420</v>
      </c>
      <c r="G633" s="84" t="s">
        <v>763</v>
      </c>
      <c r="H633" s="99" t="s">
        <v>136</v>
      </c>
      <c r="I633" s="85">
        <v>91325</v>
      </c>
      <c r="AH633" s="73"/>
    </row>
    <row r="634" spans="2:34" ht="24" hidden="1" customHeight="1">
      <c r="B634" s="114" t="s">
        <v>724</v>
      </c>
      <c r="C634" s="114">
        <v>45586</v>
      </c>
      <c r="D634" s="114" t="s">
        <v>287</v>
      </c>
      <c r="E634" s="90">
        <v>664100</v>
      </c>
      <c r="F634" s="146" t="s">
        <v>420</v>
      </c>
      <c r="G634" s="84" t="s">
        <v>764</v>
      </c>
      <c r="H634" s="99" t="s">
        <v>136</v>
      </c>
      <c r="I634" s="85">
        <v>108511</v>
      </c>
      <c r="AH634" s="73"/>
    </row>
    <row r="635" spans="2:34" ht="24" hidden="1" customHeight="1">
      <c r="B635" s="114" t="s">
        <v>724</v>
      </c>
      <c r="C635" s="114">
        <v>45586</v>
      </c>
      <c r="D635" s="114" t="s">
        <v>287</v>
      </c>
      <c r="E635" s="90">
        <v>664100</v>
      </c>
      <c r="F635" s="146" t="s">
        <v>420</v>
      </c>
      <c r="G635" s="84" t="s">
        <v>765</v>
      </c>
      <c r="H635" s="99" t="s">
        <v>136</v>
      </c>
      <c r="I635" s="85">
        <v>108511</v>
      </c>
      <c r="AH635" s="73"/>
    </row>
    <row r="636" spans="2:34" ht="24" hidden="1" customHeight="1">
      <c r="B636" s="114" t="s">
        <v>724</v>
      </c>
      <c r="C636" s="114">
        <v>45586</v>
      </c>
      <c r="D636" s="114" t="s">
        <v>287</v>
      </c>
      <c r="E636" s="90">
        <v>664100</v>
      </c>
      <c r="F636" s="146" t="s">
        <v>420</v>
      </c>
      <c r="G636" s="84" t="s">
        <v>766</v>
      </c>
      <c r="H636" s="99" t="s">
        <v>136</v>
      </c>
      <c r="I636" s="85">
        <v>161258</v>
      </c>
      <c r="AH636" s="73"/>
    </row>
    <row r="637" spans="2:34" ht="24" hidden="1" customHeight="1">
      <c r="B637" s="114" t="s">
        <v>724</v>
      </c>
      <c r="C637" s="114">
        <v>45586</v>
      </c>
      <c r="D637" s="114" t="s">
        <v>287</v>
      </c>
      <c r="E637" s="90">
        <v>664100</v>
      </c>
      <c r="F637" s="146" t="s">
        <v>420</v>
      </c>
      <c r="G637" s="84" t="s">
        <v>767</v>
      </c>
      <c r="H637" s="99" t="s">
        <v>136</v>
      </c>
      <c r="I637" s="85">
        <v>24773</v>
      </c>
      <c r="AH637" s="73"/>
    </row>
    <row r="638" spans="2:34" ht="24" hidden="1" customHeight="1">
      <c r="B638" s="114" t="s">
        <v>724</v>
      </c>
      <c r="C638" s="114">
        <v>45586</v>
      </c>
      <c r="D638" s="114" t="s">
        <v>287</v>
      </c>
      <c r="E638" s="90">
        <v>664100</v>
      </c>
      <c r="F638" s="146" t="s">
        <v>420</v>
      </c>
      <c r="G638" s="84" t="s">
        <v>768</v>
      </c>
      <c r="H638" s="99" t="s">
        <v>136</v>
      </c>
      <c r="I638" s="85">
        <v>91325</v>
      </c>
      <c r="AH638" s="73"/>
    </row>
    <row r="639" spans="2:34" ht="24" hidden="1" customHeight="1">
      <c r="B639" s="114" t="s">
        <v>724</v>
      </c>
      <c r="C639" s="114">
        <v>45586</v>
      </c>
      <c r="D639" s="114" t="s">
        <v>287</v>
      </c>
      <c r="E639" s="90">
        <v>664100</v>
      </c>
      <c r="F639" s="146" t="s">
        <v>420</v>
      </c>
      <c r="G639" s="84" t="s">
        <v>769</v>
      </c>
      <c r="H639" s="99" t="s">
        <v>136</v>
      </c>
      <c r="I639" s="85">
        <v>91325</v>
      </c>
      <c r="AH639" s="73"/>
    </row>
    <row r="640" spans="2:34" ht="24" hidden="1" customHeight="1">
      <c r="B640" s="114" t="s">
        <v>724</v>
      </c>
      <c r="C640" s="114">
        <v>45586</v>
      </c>
      <c r="D640" s="114" t="s">
        <v>287</v>
      </c>
      <c r="E640" s="90">
        <v>664100</v>
      </c>
      <c r="F640" s="146" t="s">
        <v>420</v>
      </c>
      <c r="G640" s="84" t="s">
        <v>770</v>
      </c>
      <c r="H640" s="99" t="s">
        <v>136</v>
      </c>
      <c r="I640" s="85">
        <v>108511</v>
      </c>
      <c r="AH640" s="73"/>
    </row>
    <row r="641" spans="2:34" ht="24" hidden="1" customHeight="1">
      <c r="B641" s="114" t="s">
        <v>724</v>
      </c>
      <c r="C641" s="114">
        <v>45586</v>
      </c>
      <c r="D641" s="114" t="s">
        <v>287</v>
      </c>
      <c r="E641" s="90">
        <v>663800</v>
      </c>
      <c r="F641" s="146" t="s">
        <v>422</v>
      </c>
      <c r="G641" s="84" t="s">
        <v>771</v>
      </c>
      <c r="H641" s="99" t="s">
        <v>168</v>
      </c>
      <c r="I641" s="85">
        <v>100000</v>
      </c>
      <c r="AH641" s="73"/>
    </row>
    <row r="642" spans="2:34" ht="24" hidden="1" customHeight="1">
      <c r="B642" s="114" t="s">
        <v>724</v>
      </c>
      <c r="C642" s="114">
        <v>45586</v>
      </c>
      <c r="D642" s="114" t="s">
        <v>287</v>
      </c>
      <c r="E642" s="90">
        <v>663800</v>
      </c>
      <c r="F642" s="146" t="s">
        <v>422</v>
      </c>
      <c r="G642" s="84" t="s">
        <v>772</v>
      </c>
      <c r="H642" s="99" t="s">
        <v>170</v>
      </c>
      <c r="I642" s="85">
        <v>100000</v>
      </c>
      <c r="AH642" s="73"/>
    </row>
    <row r="643" spans="2:34" ht="24" hidden="1" customHeight="1">
      <c r="B643" s="114" t="s">
        <v>724</v>
      </c>
      <c r="C643" s="114">
        <v>45586</v>
      </c>
      <c r="D643" s="114" t="s">
        <v>287</v>
      </c>
      <c r="E643" s="90">
        <v>663800</v>
      </c>
      <c r="F643" s="146" t="s">
        <v>422</v>
      </c>
      <c r="G643" s="84" t="s">
        <v>773</v>
      </c>
      <c r="H643" s="99" t="s">
        <v>165</v>
      </c>
      <c r="I643" s="85">
        <v>100000</v>
      </c>
      <c r="AH643" s="73"/>
    </row>
    <row r="644" spans="2:34" ht="24" hidden="1" customHeight="1">
      <c r="B644" s="114" t="s">
        <v>724</v>
      </c>
      <c r="C644" s="114">
        <v>45586</v>
      </c>
      <c r="D644" s="114" t="s">
        <v>287</v>
      </c>
      <c r="E644" s="90">
        <v>663800</v>
      </c>
      <c r="F644" s="146" t="s">
        <v>422</v>
      </c>
      <c r="G644" s="84" t="s">
        <v>774</v>
      </c>
      <c r="H644" s="99" t="s">
        <v>164</v>
      </c>
      <c r="I644" s="85">
        <v>100000</v>
      </c>
      <c r="AH644" s="73"/>
    </row>
    <row r="645" spans="2:34" ht="24" hidden="1" customHeight="1">
      <c r="B645" s="114" t="s">
        <v>724</v>
      </c>
      <c r="C645" s="114">
        <v>45586</v>
      </c>
      <c r="D645" s="114" t="s">
        <v>287</v>
      </c>
      <c r="E645" s="90">
        <v>663800</v>
      </c>
      <c r="F645" s="146" t="s">
        <v>422</v>
      </c>
      <c r="G645" s="84" t="s">
        <v>775</v>
      </c>
      <c r="H645" s="99" t="s">
        <v>174</v>
      </c>
      <c r="I645" s="85">
        <v>100000</v>
      </c>
      <c r="AH645" s="73"/>
    </row>
    <row r="646" spans="2:34" ht="24" hidden="1" customHeight="1">
      <c r="B646" s="114" t="s">
        <v>724</v>
      </c>
      <c r="C646" s="114">
        <v>45586</v>
      </c>
      <c r="D646" s="114" t="s">
        <v>287</v>
      </c>
      <c r="E646" s="90">
        <v>663800</v>
      </c>
      <c r="F646" s="146" t="s">
        <v>422</v>
      </c>
      <c r="G646" s="84" t="s">
        <v>776</v>
      </c>
      <c r="H646" s="99" t="s">
        <v>169</v>
      </c>
      <c r="I646" s="85">
        <v>100000</v>
      </c>
      <c r="AH646" s="73"/>
    </row>
    <row r="647" spans="2:34" ht="24" hidden="1" customHeight="1">
      <c r="B647" s="114" t="s">
        <v>724</v>
      </c>
      <c r="C647" s="114">
        <v>45586</v>
      </c>
      <c r="D647" s="114" t="s">
        <v>287</v>
      </c>
      <c r="E647" s="90">
        <v>663800</v>
      </c>
      <c r="F647" s="146" t="s">
        <v>422</v>
      </c>
      <c r="G647" s="84" t="s">
        <v>777</v>
      </c>
      <c r="H647" s="99" t="s">
        <v>167</v>
      </c>
      <c r="I647" s="85">
        <v>100000</v>
      </c>
      <c r="AH647" s="73"/>
    </row>
    <row r="648" spans="2:34" ht="24" hidden="1" customHeight="1">
      <c r="B648" s="114" t="s">
        <v>724</v>
      </c>
      <c r="C648" s="114">
        <v>45586</v>
      </c>
      <c r="D648" s="114" t="s">
        <v>287</v>
      </c>
      <c r="E648" s="90">
        <v>663100</v>
      </c>
      <c r="F648" s="146" t="s">
        <v>424</v>
      </c>
      <c r="G648" s="84" t="s">
        <v>778</v>
      </c>
      <c r="H648" s="99" t="s">
        <v>166</v>
      </c>
      <c r="I648" s="85">
        <v>50000</v>
      </c>
      <c r="AH648" s="73"/>
    </row>
    <row r="649" spans="2:34" ht="24" hidden="1" customHeight="1">
      <c r="B649" s="114" t="s">
        <v>724</v>
      </c>
      <c r="C649" s="114">
        <v>45586</v>
      </c>
      <c r="D649" s="114" t="s">
        <v>287</v>
      </c>
      <c r="E649" s="90">
        <v>663100</v>
      </c>
      <c r="F649" s="146" t="s">
        <v>424</v>
      </c>
      <c r="G649" s="84" t="s">
        <v>779</v>
      </c>
      <c r="H649" s="99" t="s">
        <v>170</v>
      </c>
      <c r="I649" s="85">
        <v>50000</v>
      </c>
      <c r="AH649" s="73"/>
    </row>
    <row r="650" spans="2:34" ht="24" hidden="1" customHeight="1">
      <c r="B650" s="114" t="s">
        <v>724</v>
      </c>
      <c r="C650" s="114">
        <v>45586</v>
      </c>
      <c r="D650" s="114" t="s">
        <v>287</v>
      </c>
      <c r="E650" s="90">
        <v>663100</v>
      </c>
      <c r="F650" s="146" t="s">
        <v>424</v>
      </c>
      <c r="G650" s="84" t="s">
        <v>780</v>
      </c>
      <c r="H650" s="99" t="s">
        <v>165</v>
      </c>
      <c r="I650" s="85">
        <v>50000</v>
      </c>
      <c r="AH650" s="73"/>
    </row>
    <row r="651" spans="2:34" ht="24" hidden="1" customHeight="1">
      <c r="B651" s="114" t="s">
        <v>724</v>
      </c>
      <c r="C651" s="114">
        <v>45586</v>
      </c>
      <c r="D651" s="114" t="s">
        <v>287</v>
      </c>
      <c r="E651" s="90">
        <v>663100</v>
      </c>
      <c r="F651" s="146" t="s">
        <v>424</v>
      </c>
      <c r="G651" s="84" t="s">
        <v>781</v>
      </c>
      <c r="H651" s="99" t="s">
        <v>164</v>
      </c>
      <c r="I651" s="85">
        <v>50000</v>
      </c>
      <c r="AH651" s="73"/>
    </row>
    <row r="652" spans="2:34" ht="24" hidden="1" customHeight="1">
      <c r="B652" s="114" t="s">
        <v>724</v>
      </c>
      <c r="C652" s="114">
        <v>45586</v>
      </c>
      <c r="D652" s="114" t="s">
        <v>287</v>
      </c>
      <c r="E652" s="90">
        <v>663100</v>
      </c>
      <c r="F652" s="146" t="s">
        <v>424</v>
      </c>
      <c r="G652" s="84" t="s">
        <v>782</v>
      </c>
      <c r="H652" s="99" t="s">
        <v>174</v>
      </c>
      <c r="I652" s="85">
        <v>50000</v>
      </c>
      <c r="AH652" s="73"/>
    </row>
    <row r="653" spans="2:34" ht="24" hidden="1" customHeight="1">
      <c r="B653" s="114" t="s">
        <v>724</v>
      </c>
      <c r="C653" s="114">
        <v>45586</v>
      </c>
      <c r="D653" s="114" t="s">
        <v>287</v>
      </c>
      <c r="E653" s="90">
        <v>663100</v>
      </c>
      <c r="F653" s="146" t="s">
        <v>424</v>
      </c>
      <c r="G653" s="84" t="s">
        <v>783</v>
      </c>
      <c r="H653" s="99" t="s">
        <v>169</v>
      </c>
      <c r="I653" s="85">
        <v>50000</v>
      </c>
      <c r="AH653" s="73"/>
    </row>
    <row r="654" spans="2:34" ht="24" hidden="1" customHeight="1">
      <c r="B654" s="114" t="s">
        <v>724</v>
      </c>
      <c r="C654" s="114">
        <v>45586</v>
      </c>
      <c r="D654" s="114" t="s">
        <v>287</v>
      </c>
      <c r="E654" s="90">
        <v>663100</v>
      </c>
      <c r="F654" s="146" t="s">
        <v>424</v>
      </c>
      <c r="G654" s="84" t="s">
        <v>784</v>
      </c>
      <c r="H654" s="99" t="s">
        <v>167</v>
      </c>
      <c r="I654" s="85">
        <v>50000</v>
      </c>
      <c r="AH654" s="73"/>
    </row>
    <row r="655" spans="2:34" ht="24" hidden="1" customHeight="1">
      <c r="B655" s="114" t="s">
        <v>724</v>
      </c>
      <c r="C655" s="114">
        <v>45586</v>
      </c>
      <c r="D655" s="114" t="s">
        <v>287</v>
      </c>
      <c r="E655" s="90">
        <v>663100</v>
      </c>
      <c r="F655" s="146" t="s">
        <v>424</v>
      </c>
      <c r="G655" s="84" t="s">
        <v>785</v>
      </c>
      <c r="H655" s="99" t="s">
        <v>168</v>
      </c>
      <c r="I655" s="85">
        <v>50000</v>
      </c>
      <c r="AH655" s="73"/>
    </row>
    <row r="656" spans="2:34" ht="24" hidden="1" customHeight="1">
      <c r="B656" s="114" t="s">
        <v>724</v>
      </c>
      <c r="C656" s="114">
        <v>45586</v>
      </c>
      <c r="D656" s="114" t="s">
        <v>287</v>
      </c>
      <c r="E656" s="90">
        <v>632700</v>
      </c>
      <c r="F656" s="146" t="s">
        <v>288</v>
      </c>
      <c r="G656" s="84" t="s">
        <v>786</v>
      </c>
      <c r="H656" s="99" t="s">
        <v>159</v>
      </c>
      <c r="I656" s="85">
        <v>2625000</v>
      </c>
      <c r="AH656" s="73"/>
    </row>
    <row r="657" spans="2:34" ht="24" hidden="1" customHeight="1">
      <c r="B657" s="114" t="s">
        <v>724</v>
      </c>
      <c r="C657" s="114">
        <v>45586</v>
      </c>
      <c r="D657" s="114" t="s">
        <v>287</v>
      </c>
      <c r="E657" s="90">
        <v>661100</v>
      </c>
      <c r="F657" s="146" t="s">
        <v>427</v>
      </c>
      <c r="G657" s="84" t="s">
        <v>787</v>
      </c>
      <c r="H657" s="99" t="s">
        <v>170</v>
      </c>
      <c r="I657" s="85">
        <v>320747</v>
      </c>
      <c r="AH657" s="73"/>
    </row>
    <row r="658" spans="2:34" ht="24" hidden="1" customHeight="1">
      <c r="B658" s="114" t="s">
        <v>724</v>
      </c>
      <c r="C658" s="114">
        <v>45586</v>
      </c>
      <c r="D658" s="114" t="s">
        <v>287</v>
      </c>
      <c r="E658" s="90">
        <v>661100</v>
      </c>
      <c r="F658" s="146" t="s">
        <v>427</v>
      </c>
      <c r="G658" s="84" t="s">
        <v>788</v>
      </c>
      <c r="H658" s="99" t="s">
        <v>176</v>
      </c>
      <c r="I658" s="85">
        <v>127697</v>
      </c>
      <c r="AH658" s="73"/>
    </row>
    <row r="659" spans="2:34" ht="24" hidden="1" customHeight="1">
      <c r="B659" s="114" t="s">
        <v>724</v>
      </c>
      <c r="C659" s="114">
        <v>45586</v>
      </c>
      <c r="D659" s="114" t="s">
        <v>287</v>
      </c>
      <c r="E659" s="90">
        <v>661100</v>
      </c>
      <c r="F659" s="146" t="s">
        <v>427</v>
      </c>
      <c r="G659" s="84" t="s">
        <v>789</v>
      </c>
      <c r="H659" s="99" t="s">
        <v>168</v>
      </c>
      <c r="I659" s="85">
        <v>320747</v>
      </c>
      <c r="AH659" s="73"/>
    </row>
    <row r="660" spans="2:34" ht="24" hidden="1" customHeight="1">
      <c r="B660" s="114" t="s">
        <v>724</v>
      </c>
      <c r="C660" s="114">
        <v>45586</v>
      </c>
      <c r="D660" s="114" t="s">
        <v>287</v>
      </c>
      <c r="E660" s="90">
        <v>661100</v>
      </c>
      <c r="F660" s="146" t="s">
        <v>427</v>
      </c>
      <c r="G660" s="84" t="s">
        <v>790</v>
      </c>
      <c r="H660" s="99" t="s">
        <v>157</v>
      </c>
      <c r="I660" s="85">
        <v>127697</v>
      </c>
      <c r="AH660" s="73"/>
    </row>
    <row r="661" spans="2:34" ht="24" hidden="1" customHeight="1">
      <c r="B661" s="114" t="s">
        <v>724</v>
      </c>
      <c r="C661" s="114">
        <v>45586</v>
      </c>
      <c r="D661" s="114" t="s">
        <v>287</v>
      </c>
      <c r="E661" s="90">
        <v>661100</v>
      </c>
      <c r="F661" s="146" t="s">
        <v>427</v>
      </c>
      <c r="G661" s="84" t="s">
        <v>791</v>
      </c>
      <c r="H661" s="99" t="s">
        <v>165</v>
      </c>
      <c r="I661" s="85">
        <v>409336</v>
      </c>
      <c r="AH661" s="73"/>
    </row>
    <row r="662" spans="2:34" ht="24" hidden="1" customHeight="1">
      <c r="B662" s="114" t="s">
        <v>724</v>
      </c>
      <c r="C662" s="114">
        <v>45586</v>
      </c>
      <c r="D662" s="114" t="s">
        <v>287</v>
      </c>
      <c r="E662" s="90">
        <v>661100</v>
      </c>
      <c r="F662" s="146" t="s">
        <v>427</v>
      </c>
      <c r="G662" s="84" t="s">
        <v>792</v>
      </c>
      <c r="H662" s="99" t="s">
        <v>164</v>
      </c>
      <c r="I662" s="85">
        <v>409336</v>
      </c>
      <c r="AH662" s="73"/>
    </row>
    <row r="663" spans="2:34" ht="24" hidden="1" customHeight="1">
      <c r="B663" s="114" t="s">
        <v>724</v>
      </c>
      <c r="C663" s="114">
        <v>45586</v>
      </c>
      <c r="D663" s="114" t="s">
        <v>287</v>
      </c>
      <c r="E663" s="90">
        <v>661100</v>
      </c>
      <c r="F663" s="146" t="s">
        <v>427</v>
      </c>
      <c r="G663" s="84" t="s">
        <v>793</v>
      </c>
      <c r="H663" s="99" t="s">
        <v>166</v>
      </c>
      <c r="I663" s="85">
        <v>781224</v>
      </c>
      <c r="AH663" s="73"/>
    </row>
    <row r="664" spans="2:34" ht="24" hidden="1" customHeight="1">
      <c r="B664" s="114" t="s">
        <v>724</v>
      </c>
      <c r="C664" s="114">
        <v>45586</v>
      </c>
      <c r="D664" s="114" t="s">
        <v>287</v>
      </c>
      <c r="E664" s="90">
        <v>661100</v>
      </c>
      <c r="F664" s="146" t="s">
        <v>427</v>
      </c>
      <c r="G664" s="84" t="s">
        <v>794</v>
      </c>
      <c r="H664" s="99" t="s">
        <v>158</v>
      </c>
      <c r="I664" s="85">
        <v>127697</v>
      </c>
      <c r="AH664" s="73"/>
    </row>
    <row r="665" spans="2:34" ht="24" hidden="1" customHeight="1">
      <c r="B665" s="114" t="s">
        <v>724</v>
      </c>
      <c r="C665" s="114">
        <v>45586</v>
      </c>
      <c r="D665" s="114" t="s">
        <v>287</v>
      </c>
      <c r="E665" s="90">
        <v>661100</v>
      </c>
      <c r="F665" s="146" t="s">
        <v>427</v>
      </c>
      <c r="G665" s="84" t="s">
        <v>795</v>
      </c>
      <c r="H665" s="99" t="s">
        <v>174</v>
      </c>
      <c r="I665" s="85">
        <v>320747</v>
      </c>
      <c r="AH665" s="73"/>
    </row>
    <row r="666" spans="2:34" ht="24" hidden="1" customHeight="1">
      <c r="B666" s="114" t="s">
        <v>724</v>
      </c>
      <c r="C666" s="114">
        <v>45586</v>
      </c>
      <c r="D666" s="114" t="s">
        <v>287</v>
      </c>
      <c r="E666" s="90">
        <v>661100</v>
      </c>
      <c r="F666" s="146" t="s">
        <v>427</v>
      </c>
      <c r="G666" s="84" t="s">
        <v>796</v>
      </c>
      <c r="H666" s="99" t="s">
        <v>169</v>
      </c>
      <c r="I666" s="85">
        <v>320747</v>
      </c>
      <c r="AH666" s="73"/>
    </row>
    <row r="667" spans="2:34" ht="24" hidden="1" customHeight="1">
      <c r="B667" s="114" t="s">
        <v>724</v>
      </c>
      <c r="C667" s="114">
        <v>45586</v>
      </c>
      <c r="D667" s="114" t="s">
        <v>287</v>
      </c>
      <c r="E667" s="90">
        <v>661100</v>
      </c>
      <c r="F667" s="146" t="s">
        <v>427</v>
      </c>
      <c r="G667" s="84" t="s">
        <v>797</v>
      </c>
      <c r="H667" s="99" t="s">
        <v>167</v>
      </c>
      <c r="I667" s="85">
        <v>409336</v>
      </c>
      <c r="AH667" s="73"/>
    </row>
    <row r="668" spans="2:34" ht="24" hidden="1" customHeight="1">
      <c r="B668" s="114" t="s">
        <v>724</v>
      </c>
      <c r="C668" s="114">
        <v>45586</v>
      </c>
      <c r="D668" s="114" t="s">
        <v>287</v>
      </c>
      <c r="E668" s="90">
        <v>641300</v>
      </c>
      <c r="F668" s="146" t="s">
        <v>429</v>
      </c>
      <c r="G668" s="84" t="s">
        <v>798</v>
      </c>
      <c r="H668" s="99" t="s">
        <v>136</v>
      </c>
      <c r="I668" s="85">
        <v>22373</v>
      </c>
      <c r="AH668" s="73"/>
    </row>
    <row r="669" spans="2:34" ht="24" hidden="1" customHeight="1">
      <c r="B669" s="114" t="s">
        <v>724</v>
      </c>
      <c r="C669" s="114">
        <v>45586</v>
      </c>
      <c r="D669" s="114" t="s">
        <v>287</v>
      </c>
      <c r="E669" s="90">
        <v>641300</v>
      </c>
      <c r="F669" s="146" t="s">
        <v>429</v>
      </c>
      <c r="G669" s="84" t="s">
        <v>799</v>
      </c>
      <c r="H669" s="99" t="s">
        <v>136</v>
      </c>
      <c r="I669" s="85">
        <v>5108</v>
      </c>
      <c r="AH669" s="73"/>
    </row>
    <row r="670" spans="2:34" ht="24" hidden="1" customHeight="1">
      <c r="B670" s="114" t="s">
        <v>724</v>
      </c>
      <c r="C670" s="114">
        <v>45586</v>
      </c>
      <c r="D670" s="114" t="s">
        <v>287</v>
      </c>
      <c r="E670" s="90">
        <v>641300</v>
      </c>
      <c r="F670" s="146" t="s">
        <v>429</v>
      </c>
      <c r="G670" s="84" t="s">
        <v>800</v>
      </c>
      <c r="H670" s="99" t="s">
        <v>136</v>
      </c>
      <c r="I670" s="85">
        <v>18830</v>
      </c>
      <c r="AH670" s="73"/>
    </row>
    <row r="671" spans="2:34" ht="24" hidden="1" customHeight="1">
      <c r="B671" s="114" t="s">
        <v>724</v>
      </c>
      <c r="C671" s="114">
        <v>45586</v>
      </c>
      <c r="D671" s="114" t="s">
        <v>287</v>
      </c>
      <c r="E671" s="90">
        <v>641300</v>
      </c>
      <c r="F671" s="146" t="s">
        <v>429</v>
      </c>
      <c r="G671" s="84" t="s">
        <v>801</v>
      </c>
      <c r="H671" s="99" t="s">
        <v>136</v>
      </c>
      <c r="I671" s="85">
        <v>22373</v>
      </c>
      <c r="AH671" s="73"/>
    </row>
    <row r="672" spans="2:34" ht="24" hidden="1" customHeight="1">
      <c r="B672" s="114" t="s">
        <v>724</v>
      </c>
      <c r="C672" s="114">
        <v>45587</v>
      </c>
      <c r="D672" s="114" t="s">
        <v>266</v>
      </c>
      <c r="E672" s="90">
        <v>618103</v>
      </c>
      <c r="F672" s="146" t="s">
        <v>282</v>
      </c>
      <c r="G672" s="84" t="s">
        <v>756</v>
      </c>
      <c r="H672" s="99" t="s">
        <v>153</v>
      </c>
      <c r="I672" s="85">
        <v>1000</v>
      </c>
      <c r="AH672" s="73"/>
    </row>
    <row r="673" spans="2:34" ht="24" hidden="1" customHeight="1">
      <c r="B673" s="114" t="s">
        <v>724</v>
      </c>
      <c r="C673" s="114">
        <v>45587</v>
      </c>
      <c r="D673" s="114" t="s">
        <v>269</v>
      </c>
      <c r="E673" s="90">
        <v>618103</v>
      </c>
      <c r="F673" s="146" t="s">
        <v>282</v>
      </c>
      <c r="G673" s="84" t="s">
        <v>711</v>
      </c>
      <c r="H673" s="99" t="s">
        <v>153</v>
      </c>
      <c r="I673" s="85">
        <v>1000</v>
      </c>
      <c r="AH673" s="73"/>
    </row>
    <row r="674" spans="2:34" ht="24" hidden="1" customHeight="1">
      <c r="B674" s="114" t="s">
        <v>724</v>
      </c>
      <c r="C674" s="114">
        <v>45587</v>
      </c>
      <c r="D674" s="114" t="s">
        <v>269</v>
      </c>
      <c r="E674" s="90">
        <v>618103</v>
      </c>
      <c r="F674" s="146" t="s">
        <v>282</v>
      </c>
      <c r="G674" s="84" t="s">
        <v>711</v>
      </c>
      <c r="H674" s="99" t="s">
        <v>153</v>
      </c>
      <c r="I674" s="85">
        <v>1000</v>
      </c>
      <c r="AH674" s="73"/>
    </row>
    <row r="675" spans="2:34" ht="24" hidden="1" customHeight="1">
      <c r="B675" s="114" t="s">
        <v>724</v>
      </c>
      <c r="C675" s="114">
        <v>45587</v>
      </c>
      <c r="D675" s="114" t="s">
        <v>269</v>
      </c>
      <c r="E675" s="90">
        <v>618103</v>
      </c>
      <c r="F675" s="146" t="s">
        <v>282</v>
      </c>
      <c r="G675" s="84" t="s">
        <v>711</v>
      </c>
      <c r="H675" s="99" t="s">
        <v>153</v>
      </c>
      <c r="I675" s="85">
        <v>1000</v>
      </c>
      <c r="AH675" s="73"/>
    </row>
    <row r="676" spans="2:34" ht="24" hidden="1" customHeight="1">
      <c r="B676" s="114" t="s">
        <v>724</v>
      </c>
      <c r="C676" s="114">
        <v>45587</v>
      </c>
      <c r="D676" s="114" t="s">
        <v>287</v>
      </c>
      <c r="E676" s="90">
        <v>637200</v>
      </c>
      <c r="F676" s="146" t="s">
        <v>299</v>
      </c>
      <c r="G676" s="84" t="s">
        <v>802</v>
      </c>
      <c r="H676" s="99" t="s">
        <v>173</v>
      </c>
      <c r="I676" s="85">
        <v>275000</v>
      </c>
      <c r="AH676" s="73"/>
    </row>
    <row r="677" spans="2:34" ht="24" hidden="1" customHeight="1">
      <c r="B677" s="114" t="s">
        <v>724</v>
      </c>
      <c r="C677" s="114">
        <v>45589</v>
      </c>
      <c r="D677" s="114" t="s">
        <v>266</v>
      </c>
      <c r="E677" s="90">
        <v>605200</v>
      </c>
      <c r="F677" s="146" t="s">
        <v>475</v>
      </c>
      <c r="G677" s="84" t="s">
        <v>803</v>
      </c>
      <c r="H677" s="99" t="s">
        <v>179</v>
      </c>
      <c r="I677" s="85">
        <v>85786</v>
      </c>
      <c r="AH677" s="73"/>
    </row>
    <row r="678" spans="2:34" ht="24" hidden="1" customHeight="1">
      <c r="B678" s="114" t="s">
        <v>724</v>
      </c>
      <c r="C678" s="114">
        <v>45589</v>
      </c>
      <c r="D678" s="114" t="s">
        <v>269</v>
      </c>
      <c r="E678" s="90">
        <v>618103</v>
      </c>
      <c r="F678" s="146" t="s">
        <v>282</v>
      </c>
      <c r="G678" s="84" t="s">
        <v>711</v>
      </c>
      <c r="H678" s="99" t="s">
        <v>153</v>
      </c>
      <c r="I678" s="85">
        <v>1000</v>
      </c>
      <c r="AH678" s="73"/>
    </row>
    <row r="679" spans="2:34" ht="24" hidden="1" customHeight="1">
      <c r="B679" s="114" t="s">
        <v>724</v>
      </c>
      <c r="C679" s="114">
        <v>45590</v>
      </c>
      <c r="D679" s="114" t="s">
        <v>266</v>
      </c>
      <c r="E679" s="90">
        <v>618103</v>
      </c>
      <c r="F679" s="146" t="s">
        <v>282</v>
      </c>
      <c r="G679" s="84" t="s">
        <v>756</v>
      </c>
      <c r="H679" s="99" t="s">
        <v>153</v>
      </c>
      <c r="I679" s="85">
        <v>300</v>
      </c>
      <c r="AH679" s="73"/>
    </row>
    <row r="680" spans="2:34" ht="24" hidden="1" customHeight="1">
      <c r="B680" s="114" t="s">
        <v>724</v>
      </c>
      <c r="C680" s="114">
        <v>45590</v>
      </c>
      <c r="D680" s="114" t="s">
        <v>266</v>
      </c>
      <c r="E680" s="90">
        <v>618103</v>
      </c>
      <c r="F680" s="146" t="s">
        <v>282</v>
      </c>
      <c r="G680" s="84" t="s">
        <v>756</v>
      </c>
      <c r="H680" s="99" t="s">
        <v>153</v>
      </c>
      <c r="I680" s="85">
        <v>1000</v>
      </c>
      <c r="AH680" s="73"/>
    </row>
    <row r="681" spans="2:34" ht="24" hidden="1" customHeight="1">
      <c r="B681" s="114" t="s">
        <v>724</v>
      </c>
      <c r="C681" s="114">
        <v>45590</v>
      </c>
      <c r="D681" s="114" t="s">
        <v>266</v>
      </c>
      <c r="E681" s="90">
        <v>618103</v>
      </c>
      <c r="F681" s="146" t="s">
        <v>282</v>
      </c>
      <c r="G681" s="84" t="s">
        <v>735</v>
      </c>
      <c r="H681" s="99" t="s">
        <v>153</v>
      </c>
      <c r="I681" s="85">
        <v>400</v>
      </c>
      <c r="AH681" s="73"/>
    </row>
    <row r="682" spans="2:34" ht="24" hidden="1" customHeight="1">
      <c r="B682" s="114" t="s">
        <v>724</v>
      </c>
      <c r="C682" s="114">
        <v>45590</v>
      </c>
      <c r="D682" s="114" t="s">
        <v>266</v>
      </c>
      <c r="E682" s="90">
        <v>618103</v>
      </c>
      <c r="F682" s="146" t="s">
        <v>282</v>
      </c>
      <c r="G682" s="84" t="s">
        <v>735</v>
      </c>
      <c r="H682" s="99" t="s">
        <v>153</v>
      </c>
      <c r="I682" s="85">
        <v>300</v>
      </c>
      <c r="AH682" s="73"/>
    </row>
    <row r="683" spans="2:34" ht="24" hidden="1" customHeight="1">
      <c r="B683" s="114" t="s">
        <v>724</v>
      </c>
      <c r="C683" s="114">
        <v>45590</v>
      </c>
      <c r="D683" s="114" t="s">
        <v>266</v>
      </c>
      <c r="E683" s="90">
        <v>618103</v>
      </c>
      <c r="F683" s="146" t="s">
        <v>282</v>
      </c>
      <c r="G683" s="84" t="s">
        <v>735</v>
      </c>
      <c r="H683" s="99" t="s">
        <v>153</v>
      </c>
      <c r="I683" s="85">
        <v>300</v>
      </c>
      <c r="AH683" s="73"/>
    </row>
    <row r="684" spans="2:34" ht="24" hidden="1" customHeight="1">
      <c r="B684" s="114" t="s">
        <v>724</v>
      </c>
      <c r="C684" s="114">
        <v>45590</v>
      </c>
      <c r="D684" s="114" t="s">
        <v>266</v>
      </c>
      <c r="E684" s="90">
        <v>618103</v>
      </c>
      <c r="F684" s="146" t="s">
        <v>282</v>
      </c>
      <c r="G684" s="84" t="s">
        <v>735</v>
      </c>
      <c r="H684" s="99" t="s">
        <v>153</v>
      </c>
      <c r="I684" s="85">
        <v>400</v>
      </c>
      <c r="AH684" s="73"/>
    </row>
    <row r="685" spans="2:34" ht="24" hidden="1" customHeight="1">
      <c r="B685" s="114" t="s">
        <v>724</v>
      </c>
      <c r="C685" s="114">
        <v>45590</v>
      </c>
      <c r="D685" s="114" t="s">
        <v>266</v>
      </c>
      <c r="E685" s="90">
        <v>618103</v>
      </c>
      <c r="F685" s="146" t="s">
        <v>282</v>
      </c>
      <c r="G685" s="84" t="s">
        <v>735</v>
      </c>
      <c r="H685" s="99" t="s">
        <v>153</v>
      </c>
      <c r="I685" s="85">
        <v>400</v>
      </c>
      <c r="AH685" s="73"/>
    </row>
    <row r="686" spans="2:34" ht="24" hidden="1" customHeight="1">
      <c r="B686" s="114" t="s">
        <v>724</v>
      </c>
      <c r="C686" s="114">
        <v>45590</v>
      </c>
      <c r="D686" s="114" t="s">
        <v>266</v>
      </c>
      <c r="E686" s="90">
        <v>618103</v>
      </c>
      <c r="F686" s="146" t="s">
        <v>282</v>
      </c>
      <c r="G686" s="84" t="s">
        <v>735</v>
      </c>
      <c r="H686" s="99" t="s">
        <v>153</v>
      </c>
      <c r="I686" s="85">
        <v>1000</v>
      </c>
      <c r="AH686" s="73"/>
    </row>
    <row r="687" spans="2:34" ht="24" hidden="1" customHeight="1">
      <c r="B687" s="114" t="s">
        <v>724</v>
      </c>
      <c r="C687" s="114">
        <v>45590</v>
      </c>
      <c r="D687" s="114" t="s">
        <v>266</v>
      </c>
      <c r="E687" s="90">
        <v>618103</v>
      </c>
      <c r="F687" s="146" t="s">
        <v>282</v>
      </c>
      <c r="G687" s="84" t="s">
        <v>735</v>
      </c>
      <c r="H687" s="99" t="s">
        <v>153</v>
      </c>
      <c r="I687" s="85">
        <v>1000</v>
      </c>
      <c r="AH687" s="73"/>
    </row>
    <row r="688" spans="2:34" ht="24" hidden="1" customHeight="1">
      <c r="B688" s="114" t="s">
        <v>724</v>
      </c>
      <c r="C688" s="114">
        <v>45593</v>
      </c>
      <c r="D688" s="114" t="s">
        <v>323</v>
      </c>
      <c r="E688" s="90">
        <v>658800</v>
      </c>
      <c r="F688" s="146" t="s">
        <v>279</v>
      </c>
      <c r="G688" s="84" t="s">
        <v>804</v>
      </c>
      <c r="H688" s="99" t="s">
        <v>180</v>
      </c>
      <c r="I688" s="85">
        <v>2</v>
      </c>
      <c r="AH688" s="73"/>
    </row>
    <row r="689" spans="2:34" ht="24" hidden="1" customHeight="1">
      <c r="B689" s="114" t="s">
        <v>724</v>
      </c>
      <c r="C689" s="114">
        <v>45593</v>
      </c>
      <c r="D689" s="114" t="s">
        <v>323</v>
      </c>
      <c r="E689" s="90">
        <v>658800</v>
      </c>
      <c r="F689" s="146" t="s">
        <v>279</v>
      </c>
      <c r="G689" s="84" t="s">
        <v>805</v>
      </c>
      <c r="H689" s="99" t="s">
        <v>132</v>
      </c>
      <c r="I689" s="85">
        <v>1</v>
      </c>
      <c r="AH689" s="73"/>
    </row>
    <row r="690" spans="2:34" ht="24" hidden="1" customHeight="1">
      <c r="B690" s="114" t="s">
        <v>724</v>
      </c>
      <c r="C690" s="114">
        <v>45593</v>
      </c>
      <c r="D690" s="114" t="s">
        <v>323</v>
      </c>
      <c r="E690" s="90">
        <v>658800</v>
      </c>
      <c r="F690" s="146" t="s">
        <v>279</v>
      </c>
      <c r="G690" s="84" t="s">
        <v>806</v>
      </c>
      <c r="H690" s="99" t="s">
        <v>132</v>
      </c>
      <c r="I690" s="85">
        <v>1</v>
      </c>
      <c r="AH690" s="73"/>
    </row>
    <row r="691" spans="2:34" ht="24" hidden="1" customHeight="1">
      <c r="B691" s="114" t="s">
        <v>724</v>
      </c>
      <c r="C691" s="114">
        <v>45595</v>
      </c>
      <c r="D691" s="114" t="s">
        <v>266</v>
      </c>
      <c r="E691" s="90">
        <v>631700</v>
      </c>
      <c r="F691" s="146" t="s">
        <v>330</v>
      </c>
      <c r="G691" s="84" t="s">
        <v>807</v>
      </c>
      <c r="H691" s="99" t="s">
        <v>149</v>
      </c>
      <c r="I691" s="85">
        <v>1919</v>
      </c>
      <c r="AH691" s="73"/>
    </row>
    <row r="692" spans="2:34" ht="24" hidden="1" customHeight="1">
      <c r="B692" s="114" t="s">
        <v>724</v>
      </c>
      <c r="C692" s="114">
        <v>45596</v>
      </c>
      <c r="D692" s="114" t="s">
        <v>451</v>
      </c>
      <c r="E692" s="90">
        <v>631600</v>
      </c>
      <c r="F692" s="146" t="s">
        <v>452</v>
      </c>
      <c r="G692" s="84" t="s">
        <v>808</v>
      </c>
      <c r="H692" s="99" t="s">
        <v>149</v>
      </c>
      <c r="I692" s="85">
        <v>603900</v>
      </c>
      <c r="AH692" s="73"/>
    </row>
    <row r="693" spans="2:34" ht="24" hidden="1" customHeight="1">
      <c r="B693" s="114" t="s">
        <v>724</v>
      </c>
      <c r="C693" s="114">
        <v>45596</v>
      </c>
      <c r="D693" s="114" t="s">
        <v>451</v>
      </c>
      <c r="E693" s="90">
        <v>631600</v>
      </c>
      <c r="F693" s="146" t="s">
        <v>452</v>
      </c>
      <c r="G693" s="84" t="s">
        <v>809</v>
      </c>
      <c r="H693" s="99" t="s">
        <v>149</v>
      </c>
      <c r="I693" s="85">
        <v>432234</v>
      </c>
      <c r="AH693" s="73"/>
    </row>
    <row r="694" spans="2:34" ht="24" hidden="1" customHeight="1">
      <c r="B694" s="114" t="s">
        <v>724</v>
      </c>
      <c r="C694" s="114">
        <v>45596</v>
      </c>
      <c r="D694" s="114" t="s">
        <v>451</v>
      </c>
      <c r="E694" s="90">
        <v>631600</v>
      </c>
      <c r="F694" s="146" t="s">
        <v>452</v>
      </c>
      <c r="G694" s="84" t="s">
        <v>810</v>
      </c>
      <c r="H694" s="99" t="s">
        <v>149</v>
      </c>
      <c r="I694" s="85">
        <v>695504</v>
      </c>
      <c r="AH694" s="73"/>
    </row>
    <row r="695" spans="2:34" ht="24" hidden="1" customHeight="1">
      <c r="B695" s="114" t="s">
        <v>724</v>
      </c>
      <c r="C695" s="114">
        <v>45596</v>
      </c>
      <c r="D695" s="114" t="s">
        <v>811</v>
      </c>
      <c r="E695" s="90">
        <v>605300</v>
      </c>
      <c r="F695" s="146" t="s">
        <v>270</v>
      </c>
      <c r="G695" s="84" t="s">
        <v>812</v>
      </c>
      <c r="H695" s="99" t="s">
        <v>140</v>
      </c>
      <c r="I695" s="85">
        <v>1000</v>
      </c>
      <c r="AH695" s="73"/>
    </row>
    <row r="696" spans="2:34" ht="24" hidden="1" customHeight="1">
      <c r="B696" s="114" t="s">
        <v>813</v>
      </c>
      <c r="C696" s="114">
        <v>45597</v>
      </c>
      <c r="D696" s="114" t="s">
        <v>392</v>
      </c>
      <c r="E696" s="90">
        <v>624200</v>
      </c>
      <c r="F696" s="146" t="s">
        <v>393</v>
      </c>
      <c r="G696" s="84" t="s">
        <v>814</v>
      </c>
      <c r="H696" s="99" t="s">
        <v>146</v>
      </c>
      <c r="I696" s="85">
        <v>196323</v>
      </c>
      <c r="AH696" s="73"/>
    </row>
    <row r="697" spans="2:34" ht="24" hidden="1" customHeight="1">
      <c r="B697" s="114" t="s">
        <v>813</v>
      </c>
      <c r="C697" s="114">
        <v>45597</v>
      </c>
      <c r="D697" s="114" t="s">
        <v>392</v>
      </c>
      <c r="E697" s="90">
        <v>624200</v>
      </c>
      <c r="F697" s="146" t="s">
        <v>393</v>
      </c>
      <c r="G697" s="84" t="s">
        <v>814</v>
      </c>
      <c r="H697" s="99" t="s">
        <v>146</v>
      </c>
      <c r="I697" s="85">
        <v>55085</v>
      </c>
      <c r="AH697" s="73"/>
    </row>
    <row r="698" spans="2:34" ht="24" hidden="1" customHeight="1">
      <c r="B698" s="114" t="s">
        <v>813</v>
      </c>
      <c r="C698" s="114">
        <v>45597</v>
      </c>
      <c r="D698" s="114" t="s">
        <v>269</v>
      </c>
      <c r="E698" s="90">
        <v>618103</v>
      </c>
      <c r="F698" s="146" t="s">
        <v>282</v>
      </c>
      <c r="G698" s="84" t="s">
        <v>594</v>
      </c>
      <c r="H698" s="99" t="s">
        <v>153</v>
      </c>
      <c r="I698" s="85">
        <v>1000</v>
      </c>
      <c r="AH698" s="73"/>
    </row>
    <row r="699" spans="2:34" ht="24" hidden="1" customHeight="1">
      <c r="B699" s="114" t="s">
        <v>813</v>
      </c>
      <c r="C699" s="114">
        <v>45597</v>
      </c>
      <c r="D699" s="114" t="s">
        <v>269</v>
      </c>
      <c r="E699" s="90">
        <v>618103</v>
      </c>
      <c r="F699" s="146" t="s">
        <v>282</v>
      </c>
      <c r="G699" s="84" t="s">
        <v>594</v>
      </c>
      <c r="H699" s="99" t="s">
        <v>153</v>
      </c>
      <c r="I699" s="85">
        <v>1000</v>
      </c>
      <c r="AH699" s="73"/>
    </row>
    <row r="700" spans="2:34" ht="24" hidden="1" customHeight="1">
      <c r="B700" s="114" t="s">
        <v>813</v>
      </c>
      <c r="C700" s="114">
        <v>45597</v>
      </c>
      <c r="D700" s="114" t="s">
        <v>269</v>
      </c>
      <c r="E700" s="90">
        <v>618103</v>
      </c>
      <c r="F700" s="146" t="s">
        <v>282</v>
      </c>
      <c r="G700" s="84" t="s">
        <v>594</v>
      </c>
      <c r="H700" s="99" t="s">
        <v>153</v>
      </c>
      <c r="I700" s="85">
        <v>1000</v>
      </c>
      <c r="AH700" s="73"/>
    </row>
    <row r="701" spans="2:34" ht="24" hidden="1" customHeight="1">
      <c r="B701" s="114" t="s">
        <v>813</v>
      </c>
      <c r="C701" s="114">
        <v>45597</v>
      </c>
      <c r="D701" s="114" t="s">
        <v>269</v>
      </c>
      <c r="E701" s="90">
        <v>618103</v>
      </c>
      <c r="F701" s="146" t="s">
        <v>282</v>
      </c>
      <c r="G701" s="84" t="s">
        <v>594</v>
      </c>
      <c r="H701" s="99" t="s">
        <v>153</v>
      </c>
      <c r="I701" s="85">
        <v>1000</v>
      </c>
      <c r="AH701" s="73"/>
    </row>
    <row r="702" spans="2:34" ht="24" hidden="1" customHeight="1">
      <c r="B702" s="114" t="s">
        <v>813</v>
      </c>
      <c r="C702" s="114">
        <v>45600</v>
      </c>
      <c r="D702" s="114" t="s">
        <v>266</v>
      </c>
      <c r="E702" s="90">
        <v>618103</v>
      </c>
      <c r="F702" s="146" t="s">
        <v>282</v>
      </c>
      <c r="G702" s="84" t="s">
        <v>396</v>
      </c>
      <c r="H702" s="99" t="s">
        <v>153</v>
      </c>
      <c r="I702" s="85">
        <v>300</v>
      </c>
      <c r="AH702" s="73"/>
    </row>
    <row r="703" spans="2:34" ht="24" hidden="1" customHeight="1">
      <c r="B703" s="114" t="s">
        <v>813</v>
      </c>
      <c r="C703" s="114">
        <v>45600</v>
      </c>
      <c r="D703" s="114" t="s">
        <v>266</v>
      </c>
      <c r="E703" s="90">
        <v>618103</v>
      </c>
      <c r="F703" s="146" t="s">
        <v>282</v>
      </c>
      <c r="G703" s="84" t="s">
        <v>396</v>
      </c>
      <c r="H703" s="99" t="s">
        <v>153</v>
      </c>
      <c r="I703" s="85">
        <v>300</v>
      </c>
      <c r="AH703" s="73"/>
    </row>
    <row r="704" spans="2:34" ht="24" hidden="1" customHeight="1">
      <c r="B704" s="114" t="s">
        <v>813</v>
      </c>
      <c r="C704" s="114">
        <v>45601</v>
      </c>
      <c r="D704" s="114" t="s">
        <v>269</v>
      </c>
      <c r="E704" s="90">
        <v>628800</v>
      </c>
      <c r="F704" s="146" t="s">
        <v>306</v>
      </c>
      <c r="G704" s="84" t="s">
        <v>815</v>
      </c>
      <c r="H704" s="99" t="s">
        <v>73</v>
      </c>
      <c r="I704" s="85">
        <v>15500</v>
      </c>
      <c r="AH704" s="73"/>
    </row>
    <row r="705" spans="2:34" ht="24" hidden="1" customHeight="1">
      <c r="B705" s="114" t="s">
        <v>813</v>
      </c>
      <c r="C705" s="114">
        <v>45601</v>
      </c>
      <c r="D705" s="114" t="s">
        <v>269</v>
      </c>
      <c r="E705" s="90">
        <v>628800</v>
      </c>
      <c r="F705" s="146" t="s">
        <v>306</v>
      </c>
      <c r="G705" s="84" t="s">
        <v>816</v>
      </c>
      <c r="H705" s="99" t="s">
        <v>73</v>
      </c>
      <c r="I705" s="85">
        <v>14900</v>
      </c>
      <c r="AH705" s="73"/>
    </row>
    <row r="706" spans="2:34" ht="24" hidden="1" customHeight="1">
      <c r="B706" s="114" t="s">
        <v>813</v>
      </c>
      <c r="C706" s="114">
        <v>45601</v>
      </c>
      <c r="D706" s="114" t="s">
        <v>269</v>
      </c>
      <c r="E706" s="90">
        <v>628800</v>
      </c>
      <c r="F706" s="146" t="s">
        <v>306</v>
      </c>
      <c r="G706" s="84" t="s">
        <v>817</v>
      </c>
      <c r="H706" s="99" t="s">
        <v>73</v>
      </c>
      <c r="I706" s="85">
        <v>14900</v>
      </c>
      <c r="AH706" s="73"/>
    </row>
    <row r="707" spans="2:34" ht="24" hidden="1" customHeight="1">
      <c r="B707" s="114" t="s">
        <v>813</v>
      </c>
      <c r="C707" s="114">
        <v>45601</v>
      </c>
      <c r="D707" s="114" t="s">
        <v>269</v>
      </c>
      <c r="E707" s="90">
        <v>628800</v>
      </c>
      <c r="F707" s="146" t="s">
        <v>306</v>
      </c>
      <c r="G707" s="84" t="s">
        <v>818</v>
      </c>
      <c r="H707" s="99" t="s">
        <v>73</v>
      </c>
      <c r="I707" s="85">
        <v>14900</v>
      </c>
      <c r="AH707" s="73"/>
    </row>
    <row r="708" spans="2:34" ht="24" hidden="1" customHeight="1">
      <c r="B708" s="114" t="s">
        <v>813</v>
      </c>
      <c r="C708" s="114">
        <v>45601</v>
      </c>
      <c r="D708" s="114" t="s">
        <v>269</v>
      </c>
      <c r="E708" s="90">
        <v>628800</v>
      </c>
      <c r="F708" s="146" t="s">
        <v>306</v>
      </c>
      <c r="G708" s="84" t="s">
        <v>819</v>
      </c>
      <c r="H708" s="99" t="s">
        <v>73</v>
      </c>
      <c r="I708" s="85">
        <v>15500</v>
      </c>
      <c r="AH708" s="73"/>
    </row>
    <row r="709" spans="2:34" ht="24" hidden="1" customHeight="1">
      <c r="B709" s="114" t="s">
        <v>813</v>
      </c>
      <c r="C709" s="114">
        <v>45601</v>
      </c>
      <c r="D709" s="114" t="s">
        <v>269</v>
      </c>
      <c r="E709" s="90">
        <v>628800</v>
      </c>
      <c r="F709" s="146" t="s">
        <v>306</v>
      </c>
      <c r="G709" s="84" t="s">
        <v>820</v>
      </c>
      <c r="H709" s="99" t="s">
        <v>73</v>
      </c>
      <c r="I709" s="85">
        <v>15100</v>
      </c>
      <c r="AH709" s="73"/>
    </row>
    <row r="710" spans="2:34" ht="24" hidden="1" customHeight="1">
      <c r="B710" s="114" t="s">
        <v>813</v>
      </c>
      <c r="C710" s="114">
        <v>45601</v>
      </c>
      <c r="D710" s="114" t="s">
        <v>269</v>
      </c>
      <c r="E710" s="90">
        <v>628800</v>
      </c>
      <c r="F710" s="146" t="s">
        <v>306</v>
      </c>
      <c r="G710" s="84" t="s">
        <v>821</v>
      </c>
      <c r="H710" s="99" t="s">
        <v>73</v>
      </c>
      <c r="I710" s="85">
        <v>15500</v>
      </c>
      <c r="AH710" s="73"/>
    </row>
    <row r="711" spans="2:34" ht="24" hidden="1" customHeight="1">
      <c r="B711" s="114" t="s">
        <v>813</v>
      </c>
      <c r="C711" s="114">
        <v>45601</v>
      </c>
      <c r="D711" s="114" t="s">
        <v>269</v>
      </c>
      <c r="E711" s="90">
        <v>628800</v>
      </c>
      <c r="F711" s="146" t="s">
        <v>306</v>
      </c>
      <c r="G711" s="84" t="s">
        <v>822</v>
      </c>
      <c r="H711" s="99" t="s">
        <v>73</v>
      </c>
      <c r="I711" s="85">
        <v>14900</v>
      </c>
      <c r="AH711" s="73"/>
    </row>
    <row r="712" spans="2:34" ht="24" hidden="1" customHeight="1">
      <c r="B712" s="114" t="s">
        <v>813</v>
      </c>
      <c r="C712" s="114">
        <v>45601</v>
      </c>
      <c r="D712" s="114" t="s">
        <v>269</v>
      </c>
      <c r="E712" s="90">
        <v>628800</v>
      </c>
      <c r="F712" s="146" t="s">
        <v>306</v>
      </c>
      <c r="G712" s="84" t="s">
        <v>823</v>
      </c>
      <c r="H712" s="99" t="s">
        <v>73</v>
      </c>
      <c r="I712" s="85">
        <v>14900</v>
      </c>
      <c r="AH712" s="73"/>
    </row>
    <row r="713" spans="2:34" ht="24" hidden="1" customHeight="1">
      <c r="B713" s="114" t="s">
        <v>813</v>
      </c>
      <c r="C713" s="114">
        <v>45601</v>
      </c>
      <c r="D713" s="114" t="s">
        <v>269</v>
      </c>
      <c r="E713" s="90">
        <v>628800</v>
      </c>
      <c r="F713" s="146" t="s">
        <v>306</v>
      </c>
      <c r="G713" s="84" t="s">
        <v>824</v>
      </c>
      <c r="H713" s="99" t="s">
        <v>73</v>
      </c>
      <c r="I713" s="85">
        <v>14900</v>
      </c>
      <c r="AH713" s="73"/>
    </row>
    <row r="714" spans="2:34" ht="24" hidden="1" customHeight="1">
      <c r="B714" s="114" t="s">
        <v>813</v>
      </c>
      <c r="C714" s="114">
        <v>45601</v>
      </c>
      <c r="D714" s="114" t="s">
        <v>269</v>
      </c>
      <c r="E714" s="90">
        <v>628800</v>
      </c>
      <c r="F714" s="146" t="s">
        <v>306</v>
      </c>
      <c r="G714" s="84" t="s">
        <v>825</v>
      </c>
      <c r="H714" s="99" t="s">
        <v>73</v>
      </c>
      <c r="I714" s="85">
        <v>15100</v>
      </c>
      <c r="AH714" s="73"/>
    </row>
    <row r="715" spans="2:34" ht="24" hidden="1" customHeight="1">
      <c r="B715" s="114" t="s">
        <v>813</v>
      </c>
      <c r="C715" s="114">
        <v>45601</v>
      </c>
      <c r="D715" s="114" t="s">
        <v>269</v>
      </c>
      <c r="E715" s="90">
        <v>628800</v>
      </c>
      <c r="F715" s="146" t="s">
        <v>306</v>
      </c>
      <c r="G715" s="84" t="s">
        <v>826</v>
      </c>
      <c r="H715" s="99" t="s">
        <v>73</v>
      </c>
      <c r="I715" s="85">
        <v>14900</v>
      </c>
      <c r="AH715" s="73"/>
    </row>
    <row r="716" spans="2:34" ht="24" hidden="1" customHeight="1">
      <c r="B716" s="114" t="s">
        <v>813</v>
      </c>
      <c r="C716" s="114">
        <v>45602</v>
      </c>
      <c r="D716" s="114" t="s">
        <v>266</v>
      </c>
      <c r="E716" s="90">
        <v>618103</v>
      </c>
      <c r="F716" s="146" t="s">
        <v>282</v>
      </c>
      <c r="G716" s="84" t="s">
        <v>396</v>
      </c>
      <c r="H716" s="99" t="s">
        <v>153</v>
      </c>
      <c r="I716" s="85">
        <v>400</v>
      </c>
      <c r="AH716" s="73"/>
    </row>
    <row r="717" spans="2:34" ht="24" hidden="1" customHeight="1">
      <c r="B717" s="114" t="s">
        <v>813</v>
      </c>
      <c r="C717" s="114">
        <v>45602</v>
      </c>
      <c r="D717" s="114" t="s">
        <v>266</v>
      </c>
      <c r="E717" s="90">
        <v>618103</v>
      </c>
      <c r="F717" s="146" t="s">
        <v>282</v>
      </c>
      <c r="G717" s="84" t="s">
        <v>396</v>
      </c>
      <c r="H717" s="99" t="s">
        <v>153</v>
      </c>
      <c r="I717" s="85">
        <v>400</v>
      </c>
      <c r="AH717" s="73"/>
    </row>
    <row r="718" spans="2:34" ht="24" hidden="1" customHeight="1">
      <c r="B718" s="114" t="s">
        <v>813</v>
      </c>
      <c r="C718" s="114">
        <v>45602</v>
      </c>
      <c r="D718" s="114" t="s">
        <v>269</v>
      </c>
      <c r="E718" s="90">
        <v>618103</v>
      </c>
      <c r="F718" s="146" t="s">
        <v>282</v>
      </c>
      <c r="G718" s="84" t="s">
        <v>827</v>
      </c>
      <c r="H718" s="99" t="s">
        <v>153</v>
      </c>
      <c r="I718" s="85">
        <v>1000</v>
      </c>
      <c r="AH718" s="73"/>
    </row>
    <row r="719" spans="2:34" ht="24" hidden="1" customHeight="1">
      <c r="B719" s="114" t="s">
        <v>813</v>
      </c>
      <c r="C719" s="114">
        <v>45602</v>
      </c>
      <c r="D719" s="114" t="s">
        <v>269</v>
      </c>
      <c r="E719" s="90">
        <v>618103</v>
      </c>
      <c r="F719" s="146" t="s">
        <v>282</v>
      </c>
      <c r="G719" s="84" t="s">
        <v>827</v>
      </c>
      <c r="H719" s="99" t="s">
        <v>153</v>
      </c>
      <c r="I719" s="85">
        <v>1000</v>
      </c>
      <c r="AH719" s="73"/>
    </row>
    <row r="720" spans="2:34" ht="24" hidden="1" customHeight="1">
      <c r="B720" s="114" t="s">
        <v>813</v>
      </c>
      <c r="C720" s="114">
        <v>45602</v>
      </c>
      <c r="D720" s="114" t="s">
        <v>266</v>
      </c>
      <c r="E720" s="90">
        <v>618103</v>
      </c>
      <c r="F720" s="146" t="s">
        <v>282</v>
      </c>
      <c r="G720" s="84" t="s">
        <v>735</v>
      </c>
      <c r="H720" s="99" t="s">
        <v>153</v>
      </c>
      <c r="I720" s="85">
        <v>400</v>
      </c>
      <c r="AH720" s="73"/>
    </row>
    <row r="721" spans="2:34" ht="24" hidden="1" customHeight="1">
      <c r="B721" s="114" t="s">
        <v>813</v>
      </c>
      <c r="C721" s="114">
        <v>45603</v>
      </c>
      <c r="D721" s="114" t="s">
        <v>269</v>
      </c>
      <c r="E721" s="90">
        <v>618103</v>
      </c>
      <c r="F721" s="146" t="s">
        <v>282</v>
      </c>
      <c r="G721" s="84" t="s">
        <v>827</v>
      </c>
      <c r="H721" s="99" t="s">
        <v>153</v>
      </c>
      <c r="I721" s="85">
        <v>1000</v>
      </c>
      <c r="AH721" s="73"/>
    </row>
    <row r="722" spans="2:34" ht="24" hidden="1" customHeight="1">
      <c r="B722" s="114" t="s">
        <v>813</v>
      </c>
      <c r="C722" s="114">
        <v>45603</v>
      </c>
      <c r="D722" s="114" t="s">
        <v>269</v>
      </c>
      <c r="E722" s="90">
        <v>618103</v>
      </c>
      <c r="F722" s="146" t="s">
        <v>282</v>
      </c>
      <c r="G722" s="84" t="s">
        <v>827</v>
      </c>
      <c r="H722" s="99" t="s">
        <v>153</v>
      </c>
      <c r="I722" s="85">
        <v>1000</v>
      </c>
      <c r="AH722" s="73"/>
    </row>
    <row r="723" spans="2:34" ht="24" hidden="1" customHeight="1">
      <c r="B723" s="114" t="s">
        <v>813</v>
      </c>
      <c r="C723" s="114">
        <v>45603</v>
      </c>
      <c r="D723" s="114" t="s">
        <v>266</v>
      </c>
      <c r="E723" s="90">
        <v>618103</v>
      </c>
      <c r="F723" s="146" t="s">
        <v>282</v>
      </c>
      <c r="G723" s="84" t="s">
        <v>735</v>
      </c>
      <c r="H723" s="99" t="s">
        <v>153</v>
      </c>
      <c r="I723" s="85">
        <v>400</v>
      </c>
      <c r="AH723" s="73"/>
    </row>
    <row r="724" spans="2:34" ht="24" hidden="1" customHeight="1">
      <c r="B724" s="114" t="s">
        <v>813</v>
      </c>
      <c r="C724" s="114">
        <v>45607</v>
      </c>
      <c r="D724" s="114" t="s">
        <v>269</v>
      </c>
      <c r="E724" s="90">
        <v>618103</v>
      </c>
      <c r="F724" s="146" t="s">
        <v>282</v>
      </c>
      <c r="G724" s="84" t="s">
        <v>827</v>
      </c>
      <c r="H724" s="99" t="s">
        <v>153</v>
      </c>
      <c r="I724" s="85">
        <v>1000</v>
      </c>
      <c r="AH724" s="73"/>
    </row>
    <row r="725" spans="2:34" ht="24" hidden="1" customHeight="1">
      <c r="B725" s="114" t="s">
        <v>813</v>
      </c>
      <c r="C725" s="114">
        <v>45607</v>
      </c>
      <c r="D725" s="114" t="s">
        <v>269</v>
      </c>
      <c r="E725" s="90">
        <v>618103</v>
      </c>
      <c r="F725" s="146" t="s">
        <v>282</v>
      </c>
      <c r="G725" s="84" t="s">
        <v>827</v>
      </c>
      <c r="H725" s="99" t="s">
        <v>153</v>
      </c>
      <c r="I725" s="85">
        <v>1000</v>
      </c>
      <c r="AH725" s="73"/>
    </row>
    <row r="726" spans="2:34" ht="24" customHeight="1">
      <c r="B726" s="114" t="s">
        <v>813</v>
      </c>
      <c r="C726" s="114">
        <v>45607</v>
      </c>
      <c r="D726" s="114" t="s">
        <v>273</v>
      </c>
      <c r="E726" s="90">
        <v>605700</v>
      </c>
      <c r="F726" s="146" t="s">
        <v>274</v>
      </c>
      <c r="G726" s="84" t="s">
        <v>828</v>
      </c>
      <c r="H726" s="99" t="s">
        <v>148</v>
      </c>
      <c r="I726" s="85">
        <v>46800</v>
      </c>
      <c r="AH726" s="73"/>
    </row>
    <row r="727" spans="2:34" ht="24" customHeight="1">
      <c r="B727" s="114" t="s">
        <v>813</v>
      </c>
      <c r="C727" s="114">
        <v>45607</v>
      </c>
      <c r="D727" s="114" t="s">
        <v>273</v>
      </c>
      <c r="E727" s="90">
        <v>605700</v>
      </c>
      <c r="F727" s="146" t="s">
        <v>274</v>
      </c>
      <c r="G727" s="84" t="s">
        <v>829</v>
      </c>
      <c r="H727" s="99" t="s">
        <v>148</v>
      </c>
      <c r="I727" s="85">
        <v>45600</v>
      </c>
      <c r="AH727" s="73"/>
    </row>
    <row r="728" spans="2:34" ht="24" hidden="1" customHeight="1">
      <c r="B728" s="114" t="s">
        <v>813</v>
      </c>
      <c r="C728" s="114">
        <v>45608</v>
      </c>
      <c r="D728" s="114" t="s">
        <v>266</v>
      </c>
      <c r="E728" s="90">
        <v>605100</v>
      </c>
      <c r="F728" s="146" t="s">
        <v>473</v>
      </c>
      <c r="G728" s="84" t="s">
        <v>830</v>
      </c>
      <c r="H728" s="99" t="s">
        <v>180</v>
      </c>
      <c r="I728" s="85">
        <v>6744</v>
      </c>
      <c r="AH728" s="73"/>
    </row>
    <row r="729" spans="2:34" ht="24" hidden="1" customHeight="1">
      <c r="B729" s="114" t="s">
        <v>813</v>
      </c>
      <c r="C729" s="114">
        <v>45608</v>
      </c>
      <c r="D729" s="114" t="s">
        <v>269</v>
      </c>
      <c r="E729" s="90">
        <v>618103</v>
      </c>
      <c r="F729" s="146" t="s">
        <v>282</v>
      </c>
      <c r="G729" s="84" t="s">
        <v>827</v>
      </c>
      <c r="H729" s="99" t="s">
        <v>153</v>
      </c>
      <c r="I729" s="85">
        <v>1000</v>
      </c>
      <c r="AH729" s="73"/>
    </row>
    <row r="730" spans="2:34" ht="24" hidden="1" customHeight="1">
      <c r="B730" s="114" t="s">
        <v>813</v>
      </c>
      <c r="C730" s="114">
        <v>45608</v>
      </c>
      <c r="D730" s="114" t="s">
        <v>269</v>
      </c>
      <c r="E730" s="90">
        <v>618103</v>
      </c>
      <c r="F730" s="146" t="s">
        <v>282</v>
      </c>
      <c r="G730" s="84" t="s">
        <v>827</v>
      </c>
      <c r="H730" s="99" t="s">
        <v>153</v>
      </c>
      <c r="I730" s="85">
        <v>1000</v>
      </c>
      <c r="AH730" s="73"/>
    </row>
    <row r="731" spans="2:34" ht="24" hidden="1" customHeight="1">
      <c r="B731" s="114" t="s">
        <v>813</v>
      </c>
      <c r="C731" s="114">
        <v>45609</v>
      </c>
      <c r="D731" s="114" t="s">
        <v>266</v>
      </c>
      <c r="E731" s="90">
        <v>618103</v>
      </c>
      <c r="F731" s="146" t="s">
        <v>282</v>
      </c>
      <c r="G731" s="84" t="s">
        <v>396</v>
      </c>
      <c r="H731" s="99" t="s">
        <v>153</v>
      </c>
      <c r="I731" s="85">
        <v>400</v>
      </c>
      <c r="AH731" s="73"/>
    </row>
    <row r="732" spans="2:34" ht="24" hidden="1" customHeight="1">
      <c r="B732" s="114" t="s">
        <v>813</v>
      </c>
      <c r="C732" s="114">
        <v>45609</v>
      </c>
      <c r="D732" s="114" t="s">
        <v>266</v>
      </c>
      <c r="E732" s="90">
        <v>618103</v>
      </c>
      <c r="F732" s="146" t="s">
        <v>282</v>
      </c>
      <c r="G732" s="84" t="s">
        <v>396</v>
      </c>
      <c r="H732" s="99" t="s">
        <v>153</v>
      </c>
      <c r="I732" s="85">
        <v>400</v>
      </c>
      <c r="AH732" s="73"/>
    </row>
    <row r="733" spans="2:34" ht="24" hidden="1" customHeight="1">
      <c r="B733" s="114" t="s">
        <v>813</v>
      </c>
      <c r="C733" s="114">
        <v>45609</v>
      </c>
      <c r="D733" s="114" t="s">
        <v>287</v>
      </c>
      <c r="E733" s="90">
        <v>632700</v>
      </c>
      <c r="F733" s="146" t="s">
        <v>288</v>
      </c>
      <c r="G733" s="84" t="s">
        <v>831</v>
      </c>
      <c r="H733" s="99" t="s">
        <v>161</v>
      </c>
      <c r="I733" s="85">
        <v>1378350</v>
      </c>
      <c r="AH733" s="73"/>
    </row>
    <row r="734" spans="2:34" ht="24" hidden="1" customHeight="1">
      <c r="B734" s="114" t="s">
        <v>813</v>
      </c>
      <c r="C734" s="114">
        <v>45610</v>
      </c>
      <c r="D734" s="114" t="s">
        <v>392</v>
      </c>
      <c r="E734" s="90">
        <v>624200</v>
      </c>
      <c r="F734" s="146" t="s">
        <v>393</v>
      </c>
      <c r="G734" s="84" t="s">
        <v>832</v>
      </c>
      <c r="H734" s="99" t="s">
        <v>146</v>
      </c>
      <c r="I734" s="85">
        <v>241524</v>
      </c>
      <c r="AH734" s="73"/>
    </row>
    <row r="735" spans="2:34" ht="24" hidden="1" customHeight="1">
      <c r="B735" s="114" t="s">
        <v>813</v>
      </c>
      <c r="C735" s="114">
        <v>45611</v>
      </c>
      <c r="D735" s="114" t="s">
        <v>392</v>
      </c>
      <c r="E735" s="90">
        <v>624200</v>
      </c>
      <c r="F735" s="146" t="s">
        <v>393</v>
      </c>
      <c r="G735" s="84" t="s">
        <v>833</v>
      </c>
      <c r="H735" s="99" t="s">
        <v>146</v>
      </c>
      <c r="I735" s="85">
        <v>50848</v>
      </c>
      <c r="AH735" s="73"/>
    </row>
    <row r="736" spans="2:34" ht="24" hidden="1" customHeight="1">
      <c r="B736" s="114" t="s">
        <v>813</v>
      </c>
      <c r="C736" s="114">
        <v>45611</v>
      </c>
      <c r="D736" s="114" t="s">
        <v>287</v>
      </c>
      <c r="E736" s="90">
        <v>632700</v>
      </c>
      <c r="F736" s="146" t="s">
        <v>288</v>
      </c>
      <c r="G736" s="84" t="s">
        <v>834</v>
      </c>
      <c r="H736" s="99" t="s">
        <v>160</v>
      </c>
      <c r="I736" s="85">
        <v>1378350</v>
      </c>
      <c r="AH736" s="73"/>
    </row>
    <row r="737" spans="2:34" ht="24" hidden="1" customHeight="1">
      <c r="B737" s="114" t="s">
        <v>813</v>
      </c>
      <c r="C737" s="114">
        <v>45614</v>
      </c>
      <c r="D737" s="114" t="s">
        <v>287</v>
      </c>
      <c r="E737" s="90">
        <v>632700</v>
      </c>
      <c r="F737" s="146" t="s">
        <v>288</v>
      </c>
      <c r="G737" s="84" t="s">
        <v>835</v>
      </c>
      <c r="H737" s="99" t="s">
        <v>159</v>
      </c>
      <c r="I737" s="85">
        <v>2680125</v>
      </c>
      <c r="AH737" s="73"/>
    </row>
    <row r="738" spans="2:34" ht="24" hidden="1" customHeight="1">
      <c r="B738" s="114" t="s">
        <v>813</v>
      </c>
      <c r="C738" s="114">
        <v>45615</v>
      </c>
      <c r="D738" s="114" t="s">
        <v>392</v>
      </c>
      <c r="E738" s="90">
        <v>624200</v>
      </c>
      <c r="F738" s="146" t="s">
        <v>393</v>
      </c>
      <c r="G738" s="84" t="s">
        <v>836</v>
      </c>
      <c r="H738" s="99" t="s">
        <v>146</v>
      </c>
      <c r="I738" s="85">
        <v>49230</v>
      </c>
      <c r="AH738" s="73"/>
    </row>
    <row r="739" spans="2:34" ht="24" hidden="1" customHeight="1">
      <c r="B739" s="114" t="s">
        <v>813</v>
      </c>
      <c r="C739" s="114">
        <v>45615</v>
      </c>
      <c r="D739" s="114" t="s">
        <v>269</v>
      </c>
      <c r="E739" s="90">
        <v>618103</v>
      </c>
      <c r="F739" s="146" t="s">
        <v>282</v>
      </c>
      <c r="G739" s="84" t="s">
        <v>827</v>
      </c>
      <c r="H739" s="99" t="s">
        <v>153</v>
      </c>
      <c r="I739" s="85">
        <v>1000</v>
      </c>
      <c r="AH739" s="73"/>
    </row>
    <row r="740" spans="2:34" ht="24" hidden="1" customHeight="1">
      <c r="B740" s="114" t="s">
        <v>813</v>
      </c>
      <c r="C740" s="114">
        <v>45615</v>
      </c>
      <c r="D740" s="114" t="s">
        <v>269</v>
      </c>
      <c r="E740" s="90">
        <v>618103</v>
      </c>
      <c r="F740" s="146" t="s">
        <v>282</v>
      </c>
      <c r="G740" s="84" t="s">
        <v>827</v>
      </c>
      <c r="H740" s="99" t="s">
        <v>153</v>
      </c>
      <c r="I740" s="85">
        <v>1000</v>
      </c>
      <c r="AH740" s="73"/>
    </row>
    <row r="741" spans="2:34" ht="24" hidden="1" customHeight="1">
      <c r="B741" s="114" t="s">
        <v>813</v>
      </c>
      <c r="C741" s="114">
        <v>45616</v>
      </c>
      <c r="D741" s="114" t="s">
        <v>287</v>
      </c>
      <c r="E741" s="90">
        <v>661100</v>
      </c>
      <c r="F741" s="146" t="s">
        <v>427</v>
      </c>
      <c r="G741" s="84" t="s">
        <v>837</v>
      </c>
      <c r="H741" s="99" t="s">
        <v>170</v>
      </c>
      <c r="I741" s="85">
        <v>320747</v>
      </c>
      <c r="AH741" s="73"/>
    </row>
    <row r="742" spans="2:34" ht="24" hidden="1" customHeight="1">
      <c r="B742" s="114" t="s">
        <v>813</v>
      </c>
      <c r="C742" s="114">
        <v>45616</v>
      </c>
      <c r="D742" s="114" t="s">
        <v>287</v>
      </c>
      <c r="E742" s="90">
        <v>664100</v>
      </c>
      <c r="F742" s="146" t="s">
        <v>420</v>
      </c>
      <c r="G742" s="84" t="s">
        <v>838</v>
      </c>
      <c r="H742" s="99" t="s">
        <v>136</v>
      </c>
      <c r="I742" s="85">
        <v>91325</v>
      </c>
      <c r="AH742" s="73"/>
    </row>
    <row r="743" spans="2:34" ht="24" hidden="1" customHeight="1">
      <c r="B743" s="114" t="s">
        <v>813</v>
      </c>
      <c r="C743" s="114">
        <v>45616</v>
      </c>
      <c r="D743" s="114" t="s">
        <v>287</v>
      </c>
      <c r="E743" s="90">
        <v>664100</v>
      </c>
      <c r="F743" s="146" t="s">
        <v>420</v>
      </c>
      <c r="G743" s="84" t="s">
        <v>839</v>
      </c>
      <c r="H743" s="99" t="s">
        <v>136</v>
      </c>
      <c r="I743" s="85">
        <v>91325</v>
      </c>
      <c r="AH743" s="73"/>
    </row>
    <row r="744" spans="2:34" ht="24" hidden="1" customHeight="1">
      <c r="B744" s="114" t="s">
        <v>813</v>
      </c>
      <c r="C744" s="114">
        <v>45616</v>
      </c>
      <c r="D744" s="114" t="s">
        <v>287</v>
      </c>
      <c r="E744" s="90">
        <v>664100</v>
      </c>
      <c r="F744" s="146" t="s">
        <v>420</v>
      </c>
      <c r="G744" s="84" t="s">
        <v>840</v>
      </c>
      <c r="H744" s="99" t="s">
        <v>136</v>
      </c>
      <c r="I744" s="85">
        <v>24773</v>
      </c>
      <c r="AH744" s="73"/>
    </row>
    <row r="745" spans="2:34" ht="24" hidden="1" customHeight="1">
      <c r="B745" s="114" t="s">
        <v>813</v>
      </c>
      <c r="C745" s="114">
        <v>45616</v>
      </c>
      <c r="D745" s="114" t="s">
        <v>287</v>
      </c>
      <c r="E745" s="90">
        <v>664100</v>
      </c>
      <c r="F745" s="146" t="s">
        <v>420</v>
      </c>
      <c r="G745" s="84" t="s">
        <v>841</v>
      </c>
      <c r="H745" s="99" t="s">
        <v>136</v>
      </c>
      <c r="I745" s="85">
        <v>24773</v>
      </c>
      <c r="AH745" s="73"/>
    </row>
    <row r="746" spans="2:34" ht="24" hidden="1" customHeight="1">
      <c r="B746" s="114" t="s">
        <v>813</v>
      </c>
      <c r="C746" s="114">
        <v>45616</v>
      </c>
      <c r="D746" s="114" t="s">
        <v>287</v>
      </c>
      <c r="E746" s="90">
        <v>664100</v>
      </c>
      <c r="F746" s="146" t="s">
        <v>420</v>
      </c>
      <c r="G746" s="84" t="s">
        <v>842</v>
      </c>
      <c r="H746" s="99" t="s">
        <v>136</v>
      </c>
      <c r="I746" s="85">
        <v>108511</v>
      </c>
      <c r="AH746" s="73"/>
    </row>
    <row r="747" spans="2:34" ht="24" hidden="1" customHeight="1">
      <c r="B747" s="114" t="s">
        <v>813</v>
      </c>
      <c r="C747" s="114">
        <v>45616</v>
      </c>
      <c r="D747" s="114" t="s">
        <v>287</v>
      </c>
      <c r="E747" s="90">
        <v>664100</v>
      </c>
      <c r="F747" s="146" t="s">
        <v>420</v>
      </c>
      <c r="G747" s="84" t="s">
        <v>843</v>
      </c>
      <c r="H747" s="99" t="s">
        <v>136</v>
      </c>
      <c r="I747" s="85">
        <v>108511</v>
      </c>
      <c r="AH747" s="73"/>
    </row>
    <row r="748" spans="2:34" ht="24" hidden="1" customHeight="1">
      <c r="B748" s="114" t="s">
        <v>813</v>
      </c>
      <c r="C748" s="114">
        <v>45616</v>
      </c>
      <c r="D748" s="114" t="s">
        <v>287</v>
      </c>
      <c r="E748" s="90">
        <v>664100</v>
      </c>
      <c r="F748" s="146" t="s">
        <v>420</v>
      </c>
      <c r="G748" s="84" t="s">
        <v>844</v>
      </c>
      <c r="H748" s="99" t="s">
        <v>136</v>
      </c>
      <c r="I748" s="85">
        <v>161258</v>
      </c>
      <c r="AH748" s="73"/>
    </row>
    <row r="749" spans="2:34" ht="24" hidden="1" customHeight="1">
      <c r="B749" s="114" t="s">
        <v>813</v>
      </c>
      <c r="C749" s="114">
        <v>45616</v>
      </c>
      <c r="D749" s="114" t="s">
        <v>287</v>
      </c>
      <c r="E749" s="90">
        <v>664100</v>
      </c>
      <c r="F749" s="146" t="s">
        <v>420</v>
      </c>
      <c r="G749" s="84" t="s">
        <v>845</v>
      </c>
      <c r="H749" s="99" t="s">
        <v>136</v>
      </c>
      <c r="I749" s="85">
        <v>24773</v>
      </c>
      <c r="AH749" s="73"/>
    </row>
    <row r="750" spans="2:34" ht="24" hidden="1" customHeight="1">
      <c r="B750" s="114" t="s">
        <v>813</v>
      </c>
      <c r="C750" s="114">
        <v>45616</v>
      </c>
      <c r="D750" s="114" t="s">
        <v>287</v>
      </c>
      <c r="E750" s="90">
        <v>664100</v>
      </c>
      <c r="F750" s="146" t="s">
        <v>420</v>
      </c>
      <c r="G750" s="84" t="s">
        <v>846</v>
      </c>
      <c r="H750" s="99" t="s">
        <v>136</v>
      </c>
      <c r="I750" s="85">
        <v>91325</v>
      </c>
      <c r="AH750" s="73"/>
    </row>
    <row r="751" spans="2:34" ht="24" hidden="1" customHeight="1">
      <c r="B751" s="114" t="s">
        <v>813</v>
      </c>
      <c r="C751" s="114">
        <v>45616</v>
      </c>
      <c r="D751" s="114" t="s">
        <v>287</v>
      </c>
      <c r="E751" s="90">
        <v>664100</v>
      </c>
      <c r="F751" s="146" t="s">
        <v>420</v>
      </c>
      <c r="G751" s="84" t="s">
        <v>847</v>
      </c>
      <c r="H751" s="99" t="s">
        <v>136</v>
      </c>
      <c r="I751" s="85">
        <v>91325</v>
      </c>
      <c r="AH751" s="73"/>
    </row>
    <row r="752" spans="2:34" ht="24" hidden="1" customHeight="1">
      <c r="B752" s="114" t="s">
        <v>813</v>
      </c>
      <c r="C752" s="114">
        <v>45616</v>
      </c>
      <c r="D752" s="114" t="s">
        <v>287</v>
      </c>
      <c r="E752" s="90">
        <v>664100</v>
      </c>
      <c r="F752" s="146" t="s">
        <v>420</v>
      </c>
      <c r="G752" s="84" t="s">
        <v>848</v>
      </c>
      <c r="H752" s="99" t="s">
        <v>136</v>
      </c>
      <c r="I752" s="85">
        <v>108511</v>
      </c>
      <c r="AH752" s="73"/>
    </row>
    <row r="753" spans="2:34" ht="24" customHeight="1">
      <c r="B753" s="114" t="s">
        <v>813</v>
      </c>
      <c r="C753" s="114">
        <v>45616</v>
      </c>
      <c r="D753" s="114" t="s">
        <v>273</v>
      </c>
      <c r="E753" s="90">
        <v>605700</v>
      </c>
      <c r="F753" s="146" t="s">
        <v>274</v>
      </c>
      <c r="G753" s="84" t="s">
        <v>849</v>
      </c>
      <c r="H753" s="99" t="s">
        <v>148</v>
      </c>
      <c r="I753" s="85">
        <v>8000</v>
      </c>
      <c r="AH753" s="73"/>
    </row>
    <row r="754" spans="2:34" ht="24" hidden="1" customHeight="1">
      <c r="B754" s="114" t="s">
        <v>813</v>
      </c>
      <c r="C754" s="114">
        <v>45616</v>
      </c>
      <c r="D754" s="114" t="s">
        <v>287</v>
      </c>
      <c r="E754" s="90">
        <v>661100</v>
      </c>
      <c r="F754" s="146" t="s">
        <v>427</v>
      </c>
      <c r="G754" s="84" t="s">
        <v>850</v>
      </c>
      <c r="H754" s="99" t="s">
        <v>164</v>
      </c>
      <c r="I754" s="85">
        <v>409336</v>
      </c>
      <c r="AH754" s="73"/>
    </row>
    <row r="755" spans="2:34" ht="24" hidden="1" customHeight="1">
      <c r="B755" s="114" t="s">
        <v>813</v>
      </c>
      <c r="C755" s="114">
        <v>45616</v>
      </c>
      <c r="D755" s="114" t="s">
        <v>287</v>
      </c>
      <c r="E755" s="90">
        <v>663800</v>
      </c>
      <c r="F755" s="146" t="s">
        <v>422</v>
      </c>
      <c r="G755" s="84" t="s">
        <v>851</v>
      </c>
      <c r="H755" s="99" t="s">
        <v>168</v>
      </c>
      <c r="I755" s="85">
        <v>100000</v>
      </c>
      <c r="AH755" s="73"/>
    </row>
    <row r="756" spans="2:34" ht="24" hidden="1" customHeight="1">
      <c r="B756" s="114" t="s">
        <v>813</v>
      </c>
      <c r="C756" s="114">
        <v>45616</v>
      </c>
      <c r="D756" s="114" t="s">
        <v>287</v>
      </c>
      <c r="E756" s="90">
        <v>663800</v>
      </c>
      <c r="F756" s="146" t="s">
        <v>422</v>
      </c>
      <c r="G756" s="84" t="s">
        <v>852</v>
      </c>
      <c r="H756" s="99" t="s">
        <v>165</v>
      </c>
      <c r="I756" s="85">
        <v>100000</v>
      </c>
      <c r="AH756" s="73"/>
    </row>
    <row r="757" spans="2:34" ht="24" hidden="1" customHeight="1">
      <c r="B757" s="114" t="s">
        <v>813</v>
      </c>
      <c r="C757" s="114">
        <v>45616</v>
      </c>
      <c r="D757" s="114" t="s">
        <v>287</v>
      </c>
      <c r="E757" s="90">
        <v>663800</v>
      </c>
      <c r="F757" s="146" t="s">
        <v>422</v>
      </c>
      <c r="G757" s="84" t="s">
        <v>853</v>
      </c>
      <c r="H757" s="99" t="s">
        <v>164</v>
      </c>
      <c r="I757" s="85">
        <v>100000</v>
      </c>
      <c r="AH757" s="73"/>
    </row>
    <row r="758" spans="2:34" ht="24" hidden="1" customHeight="1">
      <c r="B758" s="114" t="s">
        <v>813</v>
      </c>
      <c r="C758" s="114">
        <v>45616</v>
      </c>
      <c r="D758" s="114" t="s">
        <v>287</v>
      </c>
      <c r="E758" s="90">
        <v>663800</v>
      </c>
      <c r="F758" s="146" t="s">
        <v>422</v>
      </c>
      <c r="G758" s="84" t="s">
        <v>854</v>
      </c>
      <c r="H758" s="99" t="s">
        <v>174</v>
      </c>
      <c r="I758" s="85">
        <v>100000</v>
      </c>
      <c r="AH758" s="73"/>
    </row>
    <row r="759" spans="2:34" ht="24" hidden="1" customHeight="1">
      <c r="B759" s="114" t="s">
        <v>813</v>
      </c>
      <c r="C759" s="114">
        <v>45616</v>
      </c>
      <c r="D759" s="114" t="s">
        <v>287</v>
      </c>
      <c r="E759" s="90">
        <v>663800</v>
      </c>
      <c r="F759" s="146" t="s">
        <v>422</v>
      </c>
      <c r="G759" s="84" t="s">
        <v>855</v>
      </c>
      <c r="H759" s="99" t="s">
        <v>169</v>
      </c>
      <c r="I759" s="85">
        <v>100000</v>
      </c>
      <c r="AH759" s="73"/>
    </row>
    <row r="760" spans="2:34" ht="24" hidden="1" customHeight="1">
      <c r="B760" s="114" t="s">
        <v>813</v>
      </c>
      <c r="C760" s="114">
        <v>45616</v>
      </c>
      <c r="D760" s="114" t="s">
        <v>287</v>
      </c>
      <c r="E760" s="90">
        <v>663800</v>
      </c>
      <c r="F760" s="146" t="s">
        <v>422</v>
      </c>
      <c r="G760" s="84" t="s">
        <v>856</v>
      </c>
      <c r="H760" s="99" t="s">
        <v>167</v>
      </c>
      <c r="I760" s="85">
        <v>100000</v>
      </c>
      <c r="AH760" s="73"/>
    </row>
    <row r="761" spans="2:34" ht="24" hidden="1" customHeight="1">
      <c r="B761" s="114" t="s">
        <v>813</v>
      </c>
      <c r="C761" s="114">
        <v>45616</v>
      </c>
      <c r="D761" s="114" t="s">
        <v>287</v>
      </c>
      <c r="E761" s="90">
        <v>663800</v>
      </c>
      <c r="F761" s="146" t="s">
        <v>422</v>
      </c>
      <c r="G761" s="84" t="s">
        <v>857</v>
      </c>
      <c r="H761" s="99" t="s">
        <v>170</v>
      </c>
      <c r="I761" s="85">
        <v>100000</v>
      </c>
      <c r="AH761" s="73"/>
    </row>
    <row r="762" spans="2:34" ht="24" hidden="1" customHeight="1">
      <c r="B762" s="114" t="s">
        <v>813</v>
      </c>
      <c r="C762" s="114">
        <v>45616</v>
      </c>
      <c r="D762" s="114" t="s">
        <v>287</v>
      </c>
      <c r="E762" s="90">
        <v>663100</v>
      </c>
      <c r="F762" s="146" t="s">
        <v>424</v>
      </c>
      <c r="G762" s="84" t="s">
        <v>858</v>
      </c>
      <c r="H762" s="99" t="s">
        <v>170</v>
      </c>
      <c r="I762" s="85">
        <v>50000</v>
      </c>
      <c r="AH762" s="73"/>
    </row>
    <row r="763" spans="2:34" ht="24" hidden="1" customHeight="1">
      <c r="B763" s="114" t="s">
        <v>813</v>
      </c>
      <c r="C763" s="114">
        <v>45616</v>
      </c>
      <c r="D763" s="114" t="s">
        <v>287</v>
      </c>
      <c r="E763" s="90">
        <v>663100</v>
      </c>
      <c r="F763" s="146" t="s">
        <v>424</v>
      </c>
      <c r="G763" s="84" t="s">
        <v>859</v>
      </c>
      <c r="H763" s="99" t="s">
        <v>168</v>
      </c>
      <c r="I763" s="85">
        <v>50000</v>
      </c>
      <c r="AH763" s="73"/>
    </row>
    <row r="764" spans="2:34" ht="24" hidden="1" customHeight="1">
      <c r="B764" s="114" t="s">
        <v>813</v>
      </c>
      <c r="C764" s="114">
        <v>45616</v>
      </c>
      <c r="D764" s="114" t="s">
        <v>287</v>
      </c>
      <c r="E764" s="90">
        <v>663100</v>
      </c>
      <c r="F764" s="146" t="s">
        <v>424</v>
      </c>
      <c r="G764" s="84" t="s">
        <v>860</v>
      </c>
      <c r="H764" s="99" t="s">
        <v>165</v>
      </c>
      <c r="I764" s="85">
        <v>50000</v>
      </c>
      <c r="AH764" s="73"/>
    </row>
    <row r="765" spans="2:34" ht="24" hidden="1" customHeight="1">
      <c r="B765" s="114" t="s">
        <v>813</v>
      </c>
      <c r="C765" s="114">
        <v>45616</v>
      </c>
      <c r="D765" s="114" t="s">
        <v>287</v>
      </c>
      <c r="E765" s="90">
        <v>663100</v>
      </c>
      <c r="F765" s="146" t="s">
        <v>424</v>
      </c>
      <c r="G765" s="84" t="s">
        <v>861</v>
      </c>
      <c r="H765" s="99" t="s">
        <v>164</v>
      </c>
      <c r="I765" s="85">
        <v>50000</v>
      </c>
      <c r="AH765" s="73"/>
    </row>
    <row r="766" spans="2:34" ht="24" hidden="1" customHeight="1">
      <c r="B766" s="114" t="s">
        <v>813</v>
      </c>
      <c r="C766" s="114">
        <v>45616</v>
      </c>
      <c r="D766" s="114" t="s">
        <v>287</v>
      </c>
      <c r="E766" s="90">
        <v>663100</v>
      </c>
      <c r="F766" s="146" t="s">
        <v>424</v>
      </c>
      <c r="G766" s="84" t="s">
        <v>862</v>
      </c>
      <c r="H766" s="99" t="s">
        <v>166</v>
      </c>
      <c r="I766" s="85">
        <v>50000</v>
      </c>
      <c r="AH766" s="73"/>
    </row>
    <row r="767" spans="2:34" ht="24" hidden="1" customHeight="1">
      <c r="B767" s="114" t="s">
        <v>813</v>
      </c>
      <c r="C767" s="114">
        <v>45616</v>
      </c>
      <c r="D767" s="114" t="s">
        <v>287</v>
      </c>
      <c r="E767" s="90">
        <v>663100</v>
      </c>
      <c r="F767" s="146" t="s">
        <v>424</v>
      </c>
      <c r="G767" s="84" t="s">
        <v>863</v>
      </c>
      <c r="H767" s="99" t="s">
        <v>174</v>
      </c>
      <c r="I767" s="85">
        <v>50000</v>
      </c>
      <c r="AH767" s="73"/>
    </row>
    <row r="768" spans="2:34" ht="24" hidden="1" customHeight="1">
      <c r="B768" s="114" t="s">
        <v>813</v>
      </c>
      <c r="C768" s="114">
        <v>45616</v>
      </c>
      <c r="D768" s="114" t="s">
        <v>287</v>
      </c>
      <c r="E768" s="90">
        <v>663100</v>
      </c>
      <c r="F768" s="146" t="s">
        <v>424</v>
      </c>
      <c r="G768" s="84" t="s">
        <v>864</v>
      </c>
      <c r="H768" s="99" t="s">
        <v>169</v>
      </c>
      <c r="I768" s="85">
        <v>50000</v>
      </c>
      <c r="AH768" s="73"/>
    </row>
    <row r="769" spans="2:34" ht="24" hidden="1" customHeight="1">
      <c r="B769" s="114" t="s">
        <v>813</v>
      </c>
      <c r="C769" s="114">
        <v>45616</v>
      </c>
      <c r="D769" s="114" t="s">
        <v>287</v>
      </c>
      <c r="E769" s="90">
        <v>663100</v>
      </c>
      <c r="F769" s="146" t="s">
        <v>424</v>
      </c>
      <c r="G769" s="84" t="s">
        <v>865</v>
      </c>
      <c r="H769" s="99" t="s">
        <v>167</v>
      </c>
      <c r="I769" s="85">
        <v>50000</v>
      </c>
      <c r="AH769" s="73"/>
    </row>
    <row r="770" spans="2:34" ht="24" hidden="1" customHeight="1">
      <c r="B770" s="114" t="s">
        <v>813</v>
      </c>
      <c r="C770" s="114">
        <v>45616</v>
      </c>
      <c r="D770" s="114" t="s">
        <v>287</v>
      </c>
      <c r="E770" s="90">
        <v>661100</v>
      </c>
      <c r="F770" s="146" t="s">
        <v>427</v>
      </c>
      <c r="G770" s="84" t="s">
        <v>866</v>
      </c>
      <c r="H770" s="99" t="s">
        <v>168</v>
      </c>
      <c r="I770" s="85">
        <v>320747</v>
      </c>
      <c r="AH770" s="73"/>
    </row>
    <row r="771" spans="2:34" ht="24" hidden="1" customHeight="1">
      <c r="B771" s="114" t="s">
        <v>813</v>
      </c>
      <c r="C771" s="114">
        <v>45616</v>
      </c>
      <c r="D771" s="114" t="s">
        <v>287</v>
      </c>
      <c r="E771" s="90">
        <v>661100</v>
      </c>
      <c r="F771" s="146" t="s">
        <v>427</v>
      </c>
      <c r="G771" s="84" t="s">
        <v>867</v>
      </c>
      <c r="H771" s="99" t="s">
        <v>176</v>
      </c>
      <c r="I771" s="85">
        <v>127697</v>
      </c>
      <c r="AH771" s="73"/>
    </row>
    <row r="772" spans="2:34" ht="24" hidden="1" customHeight="1">
      <c r="B772" s="114" t="s">
        <v>813</v>
      </c>
      <c r="C772" s="114">
        <v>45616</v>
      </c>
      <c r="D772" s="114" t="s">
        <v>287</v>
      </c>
      <c r="E772" s="90">
        <v>661100</v>
      </c>
      <c r="F772" s="146" t="s">
        <v>427</v>
      </c>
      <c r="G772" s="84" t="s">
        <v>868</v>
      </c>
      <c r="H772" s="99" t="s">
        <v>157</v>
      </c>
      <c r="I772" s="85">
        <v>127697</v>
      </c>
      <c r="AH772" s="73"/>
    </row>
    <row r="773" spans="2:34" ht="24" hidden="1" customHeight="1">
      <c r="B773" s="114" t="s">
        <v>813</v>
      </c>
      <c r="C773" s="114">
        <v>45616</v>
      </c>
      <c r="D773" s="114" t="s">
        <v>287</v>
      </c>
      <c r="E773" s="90">
        <v>661100</v>
      </c>
      <c r="F773" s="146" t="s">
        <v>427</v>
      </c>
      <c r="G773" s="84" t="s">
        <v>869</v>
      </c>
      <c r="H773" s="99" t="s">
        <v>165</v>
      </c>
      <c r="I773" s="85">
        <v>409336</v>
      </c>
      <c r="AH773" s="73"/>
    </row>
    <row r="774" spans="2:34" ht="24" hidden="1" customHeight="1">
      <c r="B774" s="114" t="s">
        <v>813</v>
      </c>
      <c r="C774" s="114">
        <v>45616</v>
      </c>
      <c r="D774" s="114" t="s">
        <v>287</v>
      </c>
      <c r="E774" s="90">
        <v>661100</v>
      </c>
      <c r="F774" s="146" t="s">
        <v>427</v>
      </c>
      <c r="G774" s="84" t="s">
        <v>870</v>
      </c>
      <c r="H774" s="99" t="s">
        <v>166</v>
      </c>
      <c r="I774" s="85">
        <v>781224</v>
      </c>
      <c r="AH774" s="73"/>
    </row>
    <row r="775" spans="2:34" ht="24" hidden="1" customHeight="1">
      <c r="B775" s="114" t="s">
        <v>813</v>
      </c>
      <c r="C775" s="114">
        <v>45616</v>
      </c>
      <c r="D775" s="114" t="s">
        <v>287</v>
      </c>
      <c r="E775" s="90">
        <v>661100</v>
      </c>
      <c r="F775" s="146" t="s">
        <v>427</v>
      </c>
      <c r="G775" s="84" t="s">
        <v>871</v>
      </c>
      <c r="H775" s="99" t="s">
        <v>158</v>
      </c>
      <c r="I775" s="85">
        <v>127697</v>
      </c>
      <c r="AH775" s="73"/>
    </row>
    <row r="776" spans="2:34" ht="24" hidden="1" customHeight="1">
      <c r="B776" s="114" t="s">
        <v>813</v>
      </c>
      <c r="C776" s="114">
        <v>45616</v>
      </c>
      <c r="D776" s="114" t="s">
        <v>287</v>
      </c>
      <c r="E776" s="90">
        <v>661100</v>
      </c>
      <c r="F776" s="146" t="s">
        <v>427</v>
      </c>
      <c r="G776" s="84" t="s">
        <v>872</v>
      </c>
      <c r="H776" s="99" t="s">
        <v>174</v>
      </c>
      <c r="I776" s="85">
        <v>320747</v>
      </c>
      <c r="AH776" s="73"/>
    </row>
    <row r="777" spans="2:34" ht="24" hidden="1" customHeight="1">
      <c r="B777" s="114" t="s">
        <v>813</v>
      </c>
      <c r="C777" s="114">
        <v>45616</v>
      </c>
      <c r="D777" s="114" t="s">
        <v>287</v>
      </c>
      <c r="E777" s="90">
        <v>661100</v>
      </c>
      <c r="F777" s="146" t="s">
        <v>427</v>
      </c>
      <c r="G777" s="84" t="s">
        <v>873</v>
      </c>
      <c r="H777" s="99" t="s">
        <v>169</v>
      </c>
      <c r="I777" s="85">
        <v>320747</v>
      </c>
      <c r="AH777" s="73"/>
    </row>
    <row r="778" spans="2:34" ht="24" hidden="1" customHeight="1">
      <c r="B778" s="114" t="s">
        <v>813</v>
      </c>
      <c r="C778" s="114">
        <v>45616</v>
      </c>
      <c r="D778" s="114" t="s">
        <v>287</v>
      </c>
      <c r="E778" s="90">
        <v>661100</v>
      </c>
      <c r="F778" s="146" t="s">
        <v>427</v>
      </c>
      <c r="G778" s="84" t="s">
        <v>874</v>
      </c>
      <c r="H778" s="99" t="s">
        <v>167</v>
      </c>
      <c r="I778" s="85">
        <v>409336</v>
      </c>
      <c r="AH778" s="73"/>
    </row>
    <row r="779" spans="2:34" ht="24" hidden="1" customHeight="1">
      <c r="B779" s="114" t="s">
        <v>813</v>
      </c>
      <c r="C779" s="114">
        <v>45616</v>
      </c>
      <c r="D779" s="114" t="s">
        <v>287</v>
      </c>
      <c r="E779" s="90">
        <v>641300</v>
      </c>
      <c r="F779" s="146" t="s">
        <v>429</v>
      </c>
      <c r="G779" s="84" t="s">
        <v>875</v>
      </c>
      <c r="H779" s="99" t="s">
        <v>136</v>
      </c>
      <c r="I779" s="85">
        <v>5108</v>
      </c>
      <c r="AH779" s="73"/>
    </row>
    <row r="780" spans="2:34" ht="24" hidden="1" customHeight="1">
      <c r="B780" s="114" t="s">
        <v>813</v>
      </c>
      <c r="C780" s="114">
        <v>45616</v>
      </c>
      <c r="D780" s="114" t="s">
        <v>287</v>
      </c>
      <c r="E780" s="90">
        <v>641300</v>
      </c>
      <c r="F780" s="146" t="s">
        <v>429</v>
      </c>
      <c r="G780" s="84" t="s">
        <v>876</v>
      </c>
      <c r="H780" s="99" t="s">
        <v>136</v>
      </c>
      <c r="I780" s="85">
        <v>22373</v>
      </c>
      <c r="AH780" s="73"/>
    </row>
    <row r="781" spans="2:34" ht="24" hidden="1" customHeight="1">
      <c r="B781" s="114" t="s">
        <v>813</v>
      </c>
      <c r="C781" s="114">
        <v>45616</v>
      </c>
      <c r="D781" s="114" t="s">
        <v>287</v>
      </c>
      <c r="E781" s="90">
        <v>641300</v>
      </c>
      <c r="F781" s="146" t="s">
        <v>429</v>
      </c>
      <c r="G781" s="84" t="s">
        <v>877</v>
      </c>
      <c r="H781" s="99" t="s">
        <v>136</v>
      </c>
      <c r="I781" s="85">
        <v>5108</v>
      </c>
      <c r="AH781" s="73"/>
    </row>
    <row r="782" spans="2:34" ht="24" hidden="1" customHeight="1">
      <c r="B782" s="114" t="s">
        <v>813</v>
      </c>
      <c r="C782" s="114">
        <v>45616</v>
      </c>
      <c r="D782" s="114" t="s">
        <v>287</v>
      </c>
      <c r="E782" s="90">
        <v>641300</v>
      </c>
      <c r="F782" s="146" t="s">
        <v>429</v>
      </c>
      <c r="G782" s="84" t="s">
        <v>878</v>
      </c>
      <c r="H782" s="99" t="s">
        <v>136</v>
      </c>
      <c r="I782" s="85">
        <v>18830</v>
      </c>
      <c r="AH782" s="73"/>
    </row>
    <row r="783" spans="2:34" ht="24" hidden="1" customHeight="1">
      <c r="B783" s="114" t="s">
        <v>813</v>
      </c>
      <c r="C783" s="114">
        <v>45616</v>
      </c>
      <c r="D783" s="114" t="s">
        <v>287</v>
      </c>
      <c r="E783" s="90">
        <v>641300</v>
      </c>
      <c r="F783" s="146" t="s">
        <v>429</v>
      </c>
      <c r="G783" s="84" t="s">
        <v>879</v>
      </c>
      <c r="H783" s="99" t="s">
        <v>136</v>
      </c>
      <c r="I783" s="85">
        <v>22373</v>
      </c>
      <c r="AH783" s="73"/>
    </row>
    <row r="784" spans="2:34" ht="24" hidden="1" customHeight="1">
      <c r="B784" s="114" t="s">
        <v>813</v>
      </c>
      <c r="C784" s="114">
        <v>45617</v>
      </c>
      <c r="D784" s="114" t="s">
        <v>266</v>
      </c>
      <c r="E784" s="90">
        <v>638400</v>
      </c>
      <c r="F784" s="146" t="s">
        <v>267</v>
      </c>
      <c r="G784" s="84" t="s">
        <v>880</v>
      </c>
      <c r="H784" s="99" t="s">
        <v>151</v>
      </c>
      <c r="I784" s="85">
        <v>160000</v>
      </c>
      <c r="AH784" s="73"/>
    </row>
    <row r="785" spans="2:34" ht="24" hidden="1" customHeight="1">
      <c r="B785" s="114" t="s">
        <v>813</v>
      </c>
      <c r="C785" s="114">
        <v>45617</v>
      </c>
      <c r="D785" s="114" t="s">
        <v>266</v>
      </c>
      <c r="E785" s="90">
        <v>638400</v>
      </c>
      <c r="F785" s="146" t="s">
        <v>267</v>
      </c>
      <c r="G785" s="84" t="s">
        <v>881</v>
      </c>
      <c r="H785" s="99" t="s">
        <v>115</v>
      </c>
      <c r="I785" s="85">
        <v>100000</v>
      </c>
      <c r="AH785" s="73"/>
    </row>
    <row r="786" spans="2:34" ht="24" hidden="1" customHeight="1">
      <c r="B786" s="114" t="s">
        <v>813</v>
      </c>
      <c r="C786" s="114">
        <v>45617</v>
      </c>
      <c r="D786" s="114" t="s">
        <v>269</v>
      </c>
      <c r="E786" s="90">
        <v>618103</v>
      </c>
      <c r="F786" s="146" t="s">
        <v>282</v>
      </c>
      <c r="G786" s="84" t="s">
        <v>882</v>
      </c>
      <c r="H786" s="99" t="s">
        <v>153</v>
      </c>
      <c r="I786" s="85">
        <v>1000</v>
      </c>
      <c r="AH786" s="73"/>
    </row>
    <row r="787" spans="2:34" ht="24" hidden="1" customHeight="1">
      <c r="B787" s="114" t="s">
        <v>813</v>
      </c>
      <c r="C787" s="114">
        <v>45617</v>
      </c>
      <c r="D787" s="114" t="s">
        <v>269</v>
      </c>
      <c r="E787" s="90">
        <v>618103</v>
      </c>
      <c r="F787" s="146" t="s">
        <v>282</v>
      </c>
      <c r="G787" s="84" t="s">
        <v>882</v>
      </c>
      <c r="H787" s="99" t="s">
        <v>153</v>
      </c>
      <c r="I787" s="85">
        <v>1000</v>
      </c>
      <c r="AH787" s="73"/>
    </row>
    <row r="788" spans="2:34" ht="24" customHeight="1">
      <c r="B788" s="114" t="s">
        <v>813</v>
      </c>
      <c r="C788" s="114">
        <v>45617</v>
      </c>
      <c r="D788" s="114" t="s">
        <v>273</v>
      </c>
      <c r="E788" s="90">
        <v>605700</v>
      </c>
      <c r="F788" s="146" t="s">
        <v>274</v>
      </c>
      <c r="G788" s="84" t="s">
        <v>883</v>
      </c>
      <c r="H788" s="99" t="s">
        <v>148</v>
      </c>
      <c r="I788" s="85">
        <v>12600</v>
      </c>
      <c r="AH788" s="73"/>
    </row>
    <row r="789" spans="2:34" ht="24" hidden="1" customHeight="1">
      <c r="B789" s="114" t="s">
        <v>813</v>
      </c>
      <c r="C789" s="114">
        <v>45620</v>
      </c>
      <c r="D789" s="114" t="s">
        <v>266</v>
      </c>
      <c r="E789" s="90">
        <v>618103</v>
      </c>
      <c r="F789" s="146" t="s">
        <v>282</v>
      </c>
      <c r="G789" s="84" t="s">
        <v>884</v>
      </c>
      <c r="H789" s="99" t="s">
        <v>153</v>
      </c>
      <c r="I789" s="85">
        <v>400</v>
      </c>
      <c r="AH789" s="73"/>
    </row>
    <row r="790" spans="2:34" ht="24" hidden="1" customHeight="1">
      <c r="B790" s="114" t="s">
        <v>813</v>
      </c>
      <c r="C790" s="114">
        <v>45621</v>
      </c>
      <c r="D790" s="114" t="s">
        <v>287</v>
      </c>
      <c r="E790" s="90">
        <v>637200</v>
      </c>
      <c r="F790" s="146" t="s">
        <v>299</v>
      </c>
      <c r="G790" s="84" t="s">
        <v>885</v>
      </c>
      <c r="H790" s="99" t="s">
        <v>173</v>
      </c>
      <c r="I790" s="85">
        <v>275000</v>
      </c>
      <c r="AH790" s="73"/>
    </row>
    <row r="791" spans="2:34" ht="24" hidden="1" customHeight="1">
      <c r="B791" s="114" t="s">
        <v>813</v>
      </c>
      <c r="C791" s="114">
        <v>45621</v>
      </c>
      <c r="D791" s="114" t="s">
        <v>392</v>
      </c>
      <c r="E791" s="90">
        <v>624200</v>
      </c>
      <c r="F791" s="146" t="s">
        <v>393</v>
      </c>
      <c r="G791" s="84" t="s">
        <v>814</v>
      </c>
      <c r="H791" s="99" t="s">
        <v>146</v>
      </c>
      <c r="I791" s="85">
        <v>117580</v>
      </c>
      <c r="AH791" s="73"/>
    </row>
    <row r="792" spans="2:34" ht="24" hidden="1" customHeight="1">
      <c r="B792" s="114" t="s">
        <v>813</v>
      </c>
      <c r="C792" s="114">
        <v>45621</v>
      </c>
      <c r="D792" s="114" t="s">
        <v>266</v>
      </c>
      <c r="E792" s="90">
        <v>618103</v>
      </c>
      <c r="F792" s="146" t="s">
        <v>282</v>
      </c>
      <c r="G792" s="84" t="s">
        <v>396</v>
      </c>
      <c r="H792" s="99" t="s">
        <v>153</v>
      </c>
      <c r="I792" s="85">
        <v>400</v>
      </c>
      <c r="AH792" s="73"/>
    </row>
    <row r="793" spans="2:34" ht="24" hidden="1" customHeight="1">
      <c r="B793" s="114" t="s">
        <v>813</v>
      </c>
      <c r="C793" s="114">
        <v>45621</v>
      </c>
      <c r="D793" s="114" t="s">
        <v>266</v>
      </c>
      <c r="E793" s="90">
        <v>618103</v>
      </c>
      <c r="F793" s="146" t="s">
        <v>282</v>
      </c>
      <c r="G793" s="84" t="s">
        <v>884</v>
      </c>
      <c r="H793" s="99" t="s">
        <v>153</v>
      </c>
      <c r="I793" s="85">
        <v>400</v>
      </c>
      <c r="AH793" s="73"/>
    </row>
    <row r="794" spans="2:34" ht="24" hidden="1" customHeight="1">
      <c r="B794" s="114" t="s">
        <v>813</v>
      </c>
      <c r="C794" s="114">
        <v>45622</v>
      </c>
      <c r="D794" s="114" t="s">
        <v>266</v>
      </c>
      <c r="E794" s="90">
        <v>605200</v>
      </c>
      <c r="F794" s="146" t="s">
        <v>475</v>
      </c>
      <c r="G794" s="84" t="s">
        <v>886</v>
      </c>
      <c r="H794" s="99" t="s">
        <v>179</v>
      </c>
      <c r="I794" s="85">
        <v>104795</v>
      </c>
      <c r="AH794" s="73"/>
    </row>
    <row r="795" spans="2:34" ht="24" hidden="1" customHeight="1">
      <c r="B795" s="114" t="s">
        <v>813</v>
      </c>
      <c r="C795" s="114">
        <v>45622</v>
      </c>
      <c r="D795" s="114" t="s">
        <v>266</v>
      </c>
      <c r="E795" s="90">
        <v>618103</v>
      </c>
      <c r="F795" s="146" t="s">
        <v>282</v>
      </c>
      <c r="G795" s="84" t="s">
        <v>396</v>
      </c>
      <c r="H795" s="99" t="s">
        <v>153</v>
      </c>
      <c r="I795" s="85">
        <v>1000</v>
      </c>
      <c r="AH795" s="73"/>
    </row>
    <row r="796" spans="2:34" ht="24" hidden="1" customHeight="1">
      <c r="B796" s="114" t="s">
        <v>813</v>
      </c>
      <c r="C796" s="114">
        <v>45624</v>
      </c>
      <c r="D796" s="114" t="s">
        <v>269</v>
      </c>
      <c r="E796" s="90">
        <v>618103</v>
      </c>
      <c r="F796" s="146" t="s">
        <v>282</v>
      </c>
      <c r="G796" s="84" t="s">
        <v>882</v>
      </c>
      <c r="H796" s="99" t="s">
        <v>153</v>
      </c>
      <c r="I796" s="85">
        <v>1000</v>
      </c>
      <c r="AH796" s="73"/>
    </row>
    <row r="797" spans="2:34" ht="24" hidden="1" customHeight="1">
      <c r="B797" s="114" t="s">
        <v>813</v>
      </c>
      <c r="C797" s="114">
        <v>45624</v>
      </c>
      <c r="D797" s="114" t="s">
        <v>269</v>
      </c>
      <c r="E797" s="90">
        <v>618103</v>
      </c>
      <c r="F797" s="146" t="s">
        <v>282</v>
      </c>
      <c r="G797" s="84" t="s">
        <v>882</v>
      </c>
      <c r="H797" s="99" t="s">
        <v>153</v>
      </c>
      <c r="I797" s="85">
        <v>1000</v>
      </c>
      <c r="AH797" s="73"/>
    </row>
    <row r="798" spans="2:34" ht="24" hidden="1" customHeight="1">
      <c r="B798" s="114" t="s">
        <v>813</v>
      </c>
      <c r="C798" s="114">
        <v>45624</v>
      </c>
      <c r="D798" s="114" t="s">
        <v>269</v>
      </c>
      <c r="E798" s="90">
        <v>638400</v>
      </c>
      <c r="F798" s="146" t="s">
        <v>267</v>
      </c>
      <c r="G798" s="84" t="s">
        <v>887</v>
      </c>
      <c r="H798" s="99" t="s">
        <v>116</v>
      </c>
      <c r="I798" s="85">
        <v>25000</v>
      </c>
      <c r="AH798" s="73"/>
    </row>
    <row r="799" spans="2:34" ht="24" hidden="1" customHeight="1">
      <c r="B799" s="114" t="s">
        <v>813</v>
      </c>
      <c r="C799" s="114">
        <v>45625</v>
      </c>
      <c r="D799" s="114" t="s">
        <v>266</v>
      </c>
      <c r="E799" s="90">
        <v>618103</v>
      </c>
      <c r="F799" s="146" t="s">
        <v>282</v>
      </c>
      <c r="G799" s="84" t="s">
        <v>396</v>
      </c>
      <c r="H799" s="99" t="s">
        <v>153</v>
      </c>
      <c r="I799" s="85">
        <v>300</v>
      </c>
      <c r="AH799" s="73"/>
    </row>
    <row r="800" spans="2:34" ht="24" hidden="1" customHeight="1">
      <c r="B800" s="114" t="s">
        <v>813</v>
      </c>
      <c r="C800" s="114">
        <v>45625</v>
      </c>
      <c r="D800" s="114" t="s">
        <v>266</v>
      </c>
      <c r="E800" s="90">
        <v>618103</v>
      </c>
      <c r="F800" s="146" t="s">
        <v>282</v>
      </c>
      <c r="G800" s="84" t="s">
        <v>396</v>
      </c>
      <c r="H800" s="99" t="s">
        <v>153</v>
      </c>
      <c r="I800" s="85">
        <v>1000</v>
      </c>
      <c r="AH800" s="73"/>
    </row>
    <row r="801" spans="2:34" ht="24" hidden="1" customHeight="1">
      <c r="B801" s="114" t="s">
        <v>813</v>
      </c>
      <c r="C801" s="114">
        <v>45625</v>
      </c>
      <c r="D801" s="114" t="s">
        <v>269</v>
      </c>
      <c r="E801" s="90">
        <v>618103</v>
      </c>
      <c r="F801" s="146" t="s">
        <v>282</v>
      </c>
      <c r="G801" s="84" t="s">
        <v>888</v>
      </c>
      <c r="H801" s="99" t="s">
        <v>153</v>
      </c>
      <c r="I801" s="85">
        <v>1000</v>
      </c>
      <c r="AH801" s="73"/>
    </row>
    <row r="802" spans="2:34" ht="24" hidden="1" customHeight="1">
      <c r="B802" s="114" t="s">
        <v>813</v>
      </c>
      <c r="C802" s="114">
        <v>45626</v>
      </c>
      <c r="D802" s="114" t="s">
        <v>266</v>
      </c>
      <c r="E802" s="90">
        <v>605100</v>
      </c>
      <c r="F802" s="146" t="s">
        <v>473</v>
      </c>
      <c r="G802" s="84" t="s">
        <v>889</v>
      </c>
      <c r="H802" s="99" t="s">
        <v>180</v>
      </c>
      <c r="I802" s="85">
        <v>4026</v>
      </c>
      <c r="AH802" s="73"/>
    </row>
    <row r="803" spans="2:34" ht="24" hidden="1" customHeight="1">
      <c r="B803" s="114" t="s">
        <v>813</v>
      </c>
      <c r="C803" s="114">
        <v>45626</v>
      </c>
      <c r="D803" s="114" t="s">
        <v>269</v>
      </c>
      <c r="E803" s="90">
        <v>618100</v>
      </c>
      <c r="F803" s="146" t="s">
        <v>341</v>
      </c>
      <c r="G803" s="84" t="s">
        <v>890</v>
      </c>
      <c r="H803" s="99" t="s">
        <v>153</v>
      </c>
      <c r="I803" s="85">
        <v>9500</v>
      </c>
      <c r="AH803" s="73"/>
    </row>
    <row r="804" spans="2:34" ht="24" hidden="1" customHeight="1">
      <c r="B804" s="114" t="s">
        <v>891</v>
      </c>
      <c r="C804" s="114">
        <v>45628</v>
      </c>
      <c r="D804" s="114" t="s">
        <v>269</v>
      </c>
      <c r="E804" s="90">
        <v>618103</v>
      </c>
      <c r="F804" s="146" t="s">
        <v>282</v>
      </c>
      <c r="G804" s="84" t="s">
        <v>892</v>
      </c>
      <c r="H804" s="99" t="s">
        <v>153</v>
      </c>
      <c r="I804" s="85">
        <v>1000</v>
      </c>
      <c r="AH804" s="73"/>
    </row>
    <row r="805" spans="2:34" ht="24" hidden="1" customHeight="1">
      <c r="B805" s="114" t="s">
        <v>891</v>
      </c>
      <c r="C805" s="114">
        <v>45629</v>
      </c>
      <c r="D805" s="114" t="s">
        <v>269</v>
      </c>
      <c r="E805" s="90">
        <v>628800</v>
      </c>
      <c r="F805" s="146" t="s">
        <v>306</v>
      </c>
      <c r="G805" s="84" t="s">
        <v>893</v>
      </c>
      <c r="H805" s="99" t="s">
        <v>73</v>
      </c>
      <c r="I805" s="85">
        <v>14900</v>
      </c>
      <c r="AH805" s="73"/>
    </row>
    <row r="806" spans="2:34" ht="24" hidden="1" customHeight="1">
      <c r="B806" s="114" t="s">
        <v>891</v>
      </c>
      <c r="C806" s="114">
        <v>45629</v>
      </c>
      <c r="D806" s="114" t="s">
        <v>269</v>
      </c>
      <c r="E806" s="90">
        <v>628800</v>
      </c>
      <c r="F806" s="146" t="s">
        <v>306</v>
      </c>
      <c r="G806" s="84" t="s">
        <v>894</v>
      </c>
      <c r="H806" s="99" t="s">
        <v>73</v>
      </c>
      <c r="I806" s="85">
        <v>14900</v>
      </c>
      <c r="AH806" s="73"/>
    </row>
    <row r="807" spans="2:34" ht="24" hidden="1" customHeight="1">
      <c r="B807" s="114" t="s">
        <v>891</v>
      </c>
      <c r="C807" s="114">
        <v>45629</v>
      </c>
      <c r="D807" s="114" t="s">
        <v>269</v>
      </c>
      <c r="E807" s="90">
        <v>628800</v>
      </c>
      <c r="F807" s="146" t="s">
        <v>306</v>
      </c>
      <c r="G807" s="84" t="s">
        <v>895</v>
      </c>
      <c r="H807" s="99" t="s">
        <v>73</v>
      </c>
      <c r="I807" s="85">
        <v>15500</v>
      </c>
      <c r="AH807" s="73"/>
    </row>
    <row r="808" spans="2:34" ht="24" hidden="1" customHeight="1">
      <c r="B808" s="114" t="s">
        <v>891</v>
      </c>
      <c r="C808" s="114">
        <v>45629</v>
      </c>
      <c r="D808" s="114" t="s">
        <v>269</v>
      </c>
      <c r="E808" s="90">
        <v>628800</v>
      </c>
      <c r="F808" s="146" t="s">
        <v>306</v>
      </c>
      <c r="G808" s="84" t="s">
        <v>896</v>
      </c>
      <c r="H808" s="99" t="s">
        <v>73</v>
      </c>
      <c r="I808" s="85">
        <v>14900</v>
      </c>
      <c r="AH808" s="73"/>
    </row>
    <row r="809" spans="2:34" ht="24" hidden="1" customHeight="1">
      <c r="B809" s="114" t="s">
        <v>891</v>
      </c>
      <c r="C809" s="114">
        <v>45629</v>
      </c>
      <c r="D809" s="114" t="s">
        <v>269</v>
      </c>
      <c r="E809" s="90">
        <v>628800</v>
      </c>
      <c r="F809" s="146" t="s">
        <v>306</v>
      </c>
      <c r="G809" s="84" t="s">
        <v>897</v>
      </c>
      <c r="H809" s="99" t="s">
        <v>73</v>
      </c>
      <c r="I809" s="85">
        <v>14900</v>
      </c>
      <c r="AH809" s="73"/>
    </row>
    <row r="810" spans="2:34" ht="24" hidden="1" customHeight="1">
      <c r="B810" s="114" t="s">
        <v>891</v>
      </c>
      <c r="C810" s="114">
        <v>45629</v>
      </c>
      <c r="D810" s="114" t="s">
        <v>269</v>
      </c>
      <c r="E810" s="90">
        <v>628800</v>
      </c>
      <c r="F810" s="146" t="s">
        <v>306</v>
      </c>
      <c r="G810" s="84" t="s">
        <v>667</v>
      </c>
      <c r="H810" s="99" t="s">
        <v>73</v>
      </c>
      <c r="I810" s="85">
        <v>15100</v>
      </c>
      <c r="AH810" s="73"/>
    </row>
    <row r="811" spans="2:34" ht="24" hidden="1" customHeight="1">
      <c r="B811" s="114" t="s">
        <v>891</v>
      </c>
      <c r="C811" s="114">
        <v>45629</v>
      </c>
      <c r="D811" s="114" t="s">
        <v>269</v>
      </c>
      <c r="E811" s="90">
        <v>628800</v>
      </c>
      <c r="F811" s="146" t="s">
        <v>306</v>
      </c>
      <c r="G811" s="84" t="s">
        <v>670</v>
      </c>
      <c r="H811" s="99" t="s">
        <v>73</v>
      </c>
      <c r="I811" s="85">
        <v>14900</v>
      </c>
      <c r="AH811" s="73"/>
    </row>
    <row r="812" spans="2:34" ht="24" hidden="1" customHeight="1">
      <c r="B812" s="114" t="s">
        <v>891</v>
      </c>
      <c r="C812" s="114">
        <v>45629</v>
      </c>
      <c r="D812" s="114" t="s">
        <v>269</v>
      </c>
      <c r="E812" s="90">
        <v>628800</v>
      </c>
      <c r="F812" s="146" t="s">
        <v>306</v>
      </c>
      <c r="G812" s="84" t="s">
        <v>898</v>
      </c>
      <c r="H812" s="99" t="s">
        <v>73</v>
      </c>
      <c r="I812" s="85">
        <v>15500</v>
      </c>
      <c r="AH812" s="73"/>
    </row>
    <row r="813" spans="2:34" ht="24" hidden="1" customHeight="1">
      <c r="B813" s="114" t="s">
        <v>891</v>
      </c>
      <c r="C813" s="114">
        <v>45629</v>
      </c>
      <c r="D813" s="114" t="s">
        <v>269</v>
      </c>
      <c r="E813" s="90">
        <v>628800</v>
      </c>
      <c r="F813" s="146" t="s">
        <v>306</v>
      </c>
      <c r="G813" s="84" t="s">
        <v>671</v>
      </c>
      <c r="H813" s="99" t="s">
        <v>73</v>
      </c>
      <c r="I813" s="85">
        <v>15500</v>
      </c>
      <c r="AH813" s="73"/>
    </row>
    <row r="814" spans="2:34" ht="24" hidden="1" customHeight="1">
      <c r="B814" s="114" t="s">
        <v>891</v>
      </c>
      <c r="C814" s="114">
        <v>45629</v>
      </c>
      <c r="D814" s="114" t="s">
        <v>269</v>
      </c>
      <c r="E814" s="90">
        <v>628800</v>
      </c>
      <c r="F814" s="146" t="s">
        <v>306</v>
      </c>
      <c r="G814" s="84" t="s">
        <v>899</v>
      </c>
      <c r="H814" s="99" t="s">
        <v>73</v>
      </c>
      <c r="I814" s="85">
        <v>14900</v>
      </c>
      <c r="AH814" s="73"/>
    </row>
    <row r="815" spans="2:34" ht="24" hidden="1" customHeight="1">
      <c r="B815" s="114" t="s">
        <v>891</v>
      </c>
      <c r="C815" s="114">
        <v>45629</v>
      </c>
      <c r="D815" s="114" t="s">
        <v>269</v>
      </c>
      <c r="E815" s="90">
        <v>628800</v>
      </c>
      <c r="F815" s="146" t="s">
        <v>306</v>
      </c>
      <c r="G815" s="84" t="s">
        <v>673</v>
      </c>
      <c r="H815" s="99" t="s">
        <v>73</v>
      </c>
      <c r="I815" s="85">
        <v>14900</v>
      </c>
      <c r="AH815" s="73"/>
    </row>
    <row r="816" spans="2:34" ht="24" hidden="1" customHeight="1">
      <c r="B816" s="114" t="s">
        <v>891</v>
      </c>
      <c r="C816" s="114">
        <v>45629</v>
      </c>
      <c r="D816" s="114" t="s">
        <v>269</v>
      </c>
      <c r="E816" s="90">
        <v>628800</v>
      </c>
      <c r="F816" s="146" t="s">
        <v>306</v>
      </c>
      <c r="G816" s="84" t="s">
        <v>531</v>
      </c>
      <c r="H816" s="99" t="s">
        <v>73</v>
      </c>
      <c r="I816" s="85">
        <v>15100</v>
      </c>
      <c r="AH816" s="73"/>
    </row>
    <row r="817" spans="2:34" ht="24" hidden="1" customHeight="1">
      <c r="B817" s="114" t="s">
        <v>891</v>
      </c>
      <c r="C817" s="114">
        <v>45629</v>
      </c>
      <c r="D817" s="114" t="s">
        <v>269</v>
      </c>
      <c r="E817" s="90">
        <v>618103</v>
      </c>
      <c r="F817" s="146" t="s">
        <v>282</v>
      </c>
      <c r="G817" s="84" t="s">
        <v>900</v>
      </c>
      <c r="H817" s="99" t="s">
        <v>153</v>
      </c>
      <c r="I817" s="85">
        <v>1000</v>
      </c>
      <c r="AH817" s="73"/>
    </row>
    <row r="818" spans="2:34" ht="24" hidden="1" customHeight="1">
      <c r="B818" s="114" t="s">
        <v>891</v>
      </c>
      <c r="C818" s="114">
        <v>45629</v>
      </c>
      <c r="D818" s="114" t="s">
        <v>269</v>
      </c>
      <c r="E818" s="90">
        <v>618103</v>
      </c>
      <c r="F818" s="146" t="s">
        <v>282</v>
      </c>
      <c r="G818" s="84" t="s">
        <v>901</v>
      </c>
      <c r="H818" s="99" t="s">
        <v>153</v>
      </c>
      <c r="I818" s="85">
        <v>1000</v>
      </c>
      <c r="AH818" s="73"/>
    </row>
    <row r="819" spans="2:34" ht="24" hidden="1" customHeight="1">
      <c r="B819" s="114" t="s">
        <v>891</v>
      </c>
      <c r="C819" s="114">
        <v>45630</v>
      </c>
      <c r="D819" s="114" t="s">
        <v>266</v>
      </c>
      <c r="E819" s="90">
        <v>618103</v>
      </c>
      <c r="F819" s="146" t="s">
        <v>282</v>
      </c>
      <c r="G819" s="84" t="s">
        <v>902</v>
      </c>
      <c r="H819" s="99" t="s">
        <v>153</v>
      </c>
      <c r="I819" s="85">
        <v>400</v>
      </c>
      <c r="AH819" s="73"/>
    </row>
    <row r="820" spans="2:34" ht="24" hidden="1" customHeight="1">
      <c r="B820" s="114" t="s">
        <v>891</v>
      </c>
      <c r="C820" s="114">
        <v>45630</v>
      </c>
      <c r="D820" s="114" t="s">
        <v>266</v>
      </c>
      <c r="E820" s="90">
        <v>618103</v>
      </c>
      <c r="F820" s="146" t="s">
        <v>282</v>
      </c>
      <c r="G820" s="84" t="s">
        <v>902</v>
      </c>
      <c r="H820" s="99" t="s">
        <v>153</v>
      </c>
      <c r="I820" s="85">
        <v>400</v>
      </c>
      <c r="AH820" s="73"/>
    </row>
    <row r="821" spans="2:34" ht="24" hidden="1" customHeight="1">
      <c r="B821" s="114" t="s">
        <v>891</v>
      </c>
      <c r="C821" s="114">
        <v>45631</v>
      </c>
      <c r="D821" s="114" t="s">
        <v>266</v>
      </c>
      <c r="E821" s="90">
        <v>631700</v>
      </c>
      <c r="F821" s="146" t="s">
        <v>330</v>
      </c>
      <c r="G821" s="84" t="s">
        <v>903</v>
      </c>
      <c r="H821" s="99" t="s">
        <v>149</v>
      </c>
      <c r="I821" s="85">
        <v>1000</v>
      </c>
      <c r="AH821" s="73"/>
    </row>
    <row r="822" spans="2:34" ht="24" hidden="1" customHeight="1">
      <c r="B822" s="114" t="s">
        <v>891</v>
      </c>
      <c r="C822" s="114">
        <v>45631</v>
      </c>
      <c r="D822" s="114" t="s">
        <v>269</v>
      </c>
      <c r="E822" s="90">
        <v>618103</v>
      </c>
      <c r="F822" s="146" t="s">
        <v>282</v>
      </c>
      <c r="G822" s="84" t="s">
        <v>904</v>
      </c>
      <c r="H822" s="99" t="s">
        <v>153</v>
      </c>
      <c r="I822" s="85">
        <v>1000</v>
      </c>
      <c r="AH822" s="73"/>
    </row>
    <row r="823" spans="2:34" ht="24" hidden="1" customHeight="1">
      <c r="B823" s="114" t="s">
        <v>891</v>
      </c>
      <c r="C823" s="114">
        <v>45631</v>
      </c>
      <c r="D823" s="114" t="s">
        <v>269</v>
      </c>
      <c r="E823" s="90">
        <v>618103</v>
      </c>
      <c r="F823" s="146" t="s">
        <v>282</v>
      </c>
      <c r="G823" s="84" t="s">
        <v>905</v>
      </c>
      <c r="H823" s="99" t="s">
        <v>153</v>
      </c>
      <c r="I823" s="85">
        <v>1000</v>
      </c>
      <c r="AH823" s="73"/>
    </row>
    <row r="824" spans="2:34" ht="24" hidden="1" customHeight="1">
      <c r="B824" s="114" t="s">
        <v>891</v>
      </c>
      <c r="C824" s="114">
        <v>45631</v>
      </c>
      <c r="D824" s="114" t="s">
        <v>266</v>
      </c>
      <c r="E824" s="90">
        <v>668400</v>
      </c>
      <c r="F824" s="146" t="s">
        <v>337</v>
      </c>
      <c r="G824" s="84" t="s">
        <v>906</v>
      </c>
      <c r="H824" s="99" t="s">
        <v>155</v>
      </c>
      <c r="I824" s="85">
        <v>15000</v>
      </c>
      <c r="AH824" s="73"/>
    </row>
    <row r="825" spans="2:34" ht="24" hidden="1" customHeight="1">
      <c r="B825" s="114" t="s">
        <v>891</v>
      </c>
      <c r="C825" s="114">
        <v>45632</v>
      </c>
      <c r="D825" s="114" t="s">
        <v>287</v>
      </c>
      <c r="E825" s="90">
        <v>632700</v>
      </c>
      <c r="F825" s="146" t="s">
        <v>288</v>
      </c>
      <c r="G825" s="84" t="s">
        <v>907</v>
      </c>
      <c r="H825" s="99" t="s">
        <v>161</v>
      </c>
      <c r="I825" s="85">
        <v>1378350</v>
      </c>
      <c r="AH825" s="73"/>
    </row>
    <row r="826" spans="2:34" ht="24" hidden="1" customHeight="1">
      <c r="B826" s="114" t="s">
        <v>891</v>
      </c>
      <c r="C826" s="114">
        <v>45635</v>
      </c>
      <c r="D826" s="114" t="s">
        <v>363</v>
      </c>
      <c r="E826" s="90">
        <v>622200</v>
      </c>
      <c r="F826" s="146" t="s">
        <v>366</v>
      </c>
      <c r="G826" s="84" t="s">
        <v>908</v>
      </c>
      <c r="H826" s="99" t="s">
        <v>75</v>
      </c>
      <c r="I826" s="85">
        <v>1200000</v>
      </c>
      <c r="AH826" s="73"/>
    </row>
    <row r="827" spans="2:34" ht="24" hidden="1" customHeight="1">
      <c r="B827" s="114" t="s">
        <v>891</v>
      </c>
      <c r="C827" s="114">
        <v>45635</v>
      </c>
      <c r="D827" s="114" t="s">
        <v>287</v>
      </c>
      <c r="E827" s="90">
        <v>632700</v>
      </c>
      <c r="F827" s="146" t="s">
        <v>288</v>
      </c>
      <c r="G827" s="84" t="s">
        <v>909</v>
      </c>
      <c r="H827" s="99" t="s">
        <v>160</v>
      </c>
      <c r="I827" s="85">
        <v>1378350</v>
      </c>
      <c r="AH827" s="73"/>
    </row>
    <row r="828" spans="2:34" ht="24" hidden="1" customHeight="1">
      <c r="B828" s="114" t="s">
        <v>891</v>
      </c>
      <c r="C828" s="114">
        <v>45636</v>
      </c>
      <c r="D828" s="114" t="s">
        <v>266</v>
      </c>
      <c r="E828" s="90">
        <v>618100</v>
      </c>
      <c r="F828" s="146" t="s">
        <v>341</v>
      </c>
      <c r="G828" s="84" t="s">
        <v>910</v>
      </c>
      <c r="H828" s="99" t="s">
        <v>153</v>
      </c>
      <c r="I828" s="85">
        <v>20000</v>
      </c>
      <c r="AH828" s="73"/>
    </row>
    <row r="829" spans="2:34" ht="24" hidden="1" customHeight="1">
      <c r="B829" s="114" t="s">
        <v>891</v>
      </c>
      <c r="C829" s="114">
        <v>45636</v>
      </c>
      <c r="D829" s="114" t="s">
        <v>266</v>
      </c>
      <c r="E829" s="90">
        <v>618100</v>
      </c>
      <c r="F829" s="146" t="s">
        <v>341</v>
      </c>
      <c r="G829" s="84" t="s">
        <v>911</v>
      </c>
      <c r="H829" s="99" t="s">
        <v>153</v>
      </c>
      <c r="I829" s="85">
        <v>19000</v>
      </c>
      <c r="AH829" s="73"/>
    </row>
    <row r="830" spans="2:34" ht="24" hidden="1" customHeight="1">
      <c r="B830" s="114" t="s">
        <v>891</v>
      </c>
      <c r="C830" s="114">
        <v>45636</v>
      </c>
      <c r="D830" s="114" t="s">
        <v>266</v>
      </c>
      <c r="E830" s="90">
        <v>618100</v>
      </c>
      <c r="F830" s="146" t="s">
        <v>341</v>
      </c>
      <c r="G830" s="84" t="s">
        <v>912</v>
      </c>
      <c r="H830" s="99" t="s">
        <v>153</v>
      </c>
      <c r="I830" s="85">
        <v>23000</v>
      </c>
      <c r="AH830" s="73"/>
    </row>
    <row r="831" spans="2:34" ht="24" hidden="1" customHeight="1">
      <c r="B831" s="114" t="s">
        <v>891</v>
      </c>
      <c r="C831" s="114">
        <v>45636</v>
      </c>
      <c r="D831" s="114" t="s">
        <v>269</v>
      </c>
      <c r="E831" s="90">
        <v>618103</v>
      </c>
      <c r="F831" s="146" t="s">
        <v>282</v>
      </c>
      <c r="G831" s="84" t="s">
        <v>913</v>
      </c>
      <c r="H831" s="99" t="s">
        <v>153</v>
      </c>
      <c r="I831" s="85">
        <v>1000</v>
      </c>
      <c r="AH831" s="73"/>
    </row>
    <row r="832" spans="2:34" ht="24" hidden="1" customHeight="1">
      <c r="B832" s="114" t="s">
        <v>891</v>
      </c>
      <c r="C832" s="114">
        <v>45636</v>
      </c>
      <c r="D832" s="114" t="s">
        <v>269</v>
      </c>
      <c r="E832" s="90">
        <v>618103</v>
      </c>
      <c r="F832" s="146" t="s">
        <v>282</v>
      </c>
      <c r="G832" s="84" t="s">
        <v>913</v>
      </c>
      <c r="H832" s="99" t="s">
        <v>153</v>
      </c>
      <c r="I832" s="85">
        <v>1000</v>
      </c>
      <c r="AH832" s="73"/>
    </row>
    <row r="833" spans="2:34" ht="24" hidden="1" customHeight="1">
      <c r="B833" s="114" t="s">
        <v>891</v>
      </c>
      <c r="C833" s="114">
        <v>45637</v>
      </c>
      <c r="D833" s="114" t="s">
        <v>266</v>
      </c>
      <c r="E833" s="90">
        <v>618103</v>
      </c>
      <c r="F833" s="146" t="s">
        <v>282</v>
      </c>
      <c r="G833" s="84" t="s">
        <v>902</v>
      </c>
      <c r="H833" s="99" t="s">
        <v>153</v>
      </c>
      <c r="I833" s="85">
        <v>400</v>
      </c>
      <c r="AH833" s="73"/>
    </row>
    <row r="834" spans="2:34" ht="24" hidden="1" customHeight="1">
      <c r="B834" s="114" t="s">
        <v>891</v>
      </c>
      <c r="C834" s="114">
        <v>45637</v>
      </c>
      <c r="D834" s="114" t="s">
        <v>266</v>
      </c>
      <c r="E834" s="90">
        <v>618103</v>
      </c>
      <c r="F834" s="146" t="s">
        <v>282</v>
      </c>
      <c r="G834" s="84" t="s">
        <v>902</v>
      </c>
      <c r="H834" s="99" t="s">
        <v>153</v>
      </c>
      <c r="I834" s="85">
        <v>400</v>
      </c>
      <c r="AH834" s="73"/>
    </row>
    <row r="835" spans="2:34" ht="24" hidden="1" customHeight="1">
      <c r="B835" s="114" t="s">
        <v>891</v>
      </c>
      <c r="C835" s="114">
        <v>45637</v>
      </c>
      <c r="D835" s="114" t="s">
        <v>266</v>
      </c>
      <c r="E835" s="90">
        <v>632500</v>
      </c>
      <c r="F835" s="146" t="s">
        <v>327</v>
      </c>
      <c r="G835" s="84" t="s">
        <v>914</v>
      </c>
      <c r="H835" s="99" t="s">
        <v>150</v>
      </c>
      <c r="I835" s="85">
        <v>100000</v>
      </c>
      <c r="AH835" s="73"/>
    </row>
    <row r="836" spans="2:34" ht="24" hidden="1" customHeight="1">
      <c r="B836" s="114" t="s">
        <v>891</v>
      </c>
      <c r="C836" s="114">
        <v>45638</v>
      </c>
      <c r="D836" s="114" t="s">
        <v>266</v>
      </c>
      <c r="E836" s="90">
        <v>618103</v>
      </c>
      <c r="F836" s="146" t="s">
        <v>282</v>
      </c>
      <c r="G836" s="84" t="s">
        <v>884</v>
      </c>
      <c r="H836" s="99" t="s">
        <v>153</v>
      </c>
      <c r="I836" s="85">
        <v>300</v>
      </c>
      <c r="AH836" s="73"/>
    </row>
    <row r="837" spans="2:34" ht="24" hidden="1" customHeight="1">
      <c r="B837" s="114" t="s">
        <v>891</v>
      </c>
      <c r="C837" s="114">
        <v>45638</v>
      </c>
      <c r="D837" s="114" t="s">
        <v>266</v>
      </c>
      <c r="E837" s="90">
        <v>618103</v>
      </c>
      <c r="F837" s="146" t="s">
        <v>282</v>
      </c>
      <c r="G837" s="84" t="s">
        <v>735</v>
      </c>
      <c r="H837" s="99" t="s">
        <v>153</v>
      </c>
      <c r="I837" s="85">
        <v>300</v>
      </c>
      <c r="AH837" s="73"/>
    </row>
    <row r="838" spans="2:34" ht="24" hidden="1" customHeight="1">
      <c r="B838" s="114" t="s">
        <v>891</v>
      </c>
      <c r="C838" s="114">
        <v>45638</v>
      </c>
      <c r="D838" s="114" t="s">
        <v>269</v>
      </c>
      <c r="E838" s="90">
        <v>618103</v>
      </c>
      <c r="F838" s="146" t="s">
        <v>282</v>
      </c>
      <c r="G838" s="84" t="s">
        <v>915</v>
      </c>
      <c r="H838" s="99" t="s">
        <v>153</v>
      </c>
      <c r="I838" s="85">
        <v>1000</v>
      </c>
      <c r="AH838" s="73"/>
    </row>
    <row r="839" spans="2:34" ht="24" hidden="1" customHeight="1">
      <c r="B839" s="114" t="s">
        <v>891</v>
      </c>
      <c r="C839" s="114">
        <v>45638</v>
      </c>
      <c r="D839" s="114" t="s">
        <v>269</v>
      </c>
      <c r="E839" s="90">
        <v>618103</v>
      </c>
      <c r="F839" s="146" t="s">
        <v>282</v>
      </c>
      <c r="G839" s="84" t="s">
        <v>916</v>
      </c>
      <c r="H839" s="99" t="s">
        <v>153</v>
      </c>
      <c r="I839" s="85">
        <v>1000</v>
      </c>
      <c r="AH839" s="73"/>
    </row>
    <row r="840" spans="2:34" ht="24" customHeight="1">
      <c r="B840" s="114" t="s">
        <v>891</v>
      </c>
      <c r="C840" s="114">
        <v>45639</v>
      </c>
      <c r="D840" s="114" t="s">
        <v>273</v>
      </c>
      <c r="E840" s="90">
        <v>605700</v>
      </c>
      <c r="F840" s="146" t="s">
        <v>274</v>
      </c>
      <c r="G840" s="84" t="s">
        <v>917</v>
      </c>
      <c r="H840" s="99" t="s">
        <v>148</v>
      </c>
      <c r="I840" s="85">
        <v>44400</v>
      </c>
      <c r="AH840" s="73"/>
    </row>
    <row r="841" spans="2:34" ht="24" hidden="1" customHeight="1">
      <c r="B841" s="114" t="s">
        <v>891</v>
      </c>
      <c r="C841" s="114">
        <v>45639</v>
      </c>
      <c r="D841" s="114" t="s">
        <v>287</v>
      </c>
      <c r="E841" s="90">
        <v>632700</v>
      </c>
      <c r="F841" s="146" t="s">
        <v>288</v>
      </c>
      <c r="G841" s="84" t="s">
        <v>918</v>
      </c>
      <c r="H841" s="99" t="s">
        <v>159</v>
      </c>
      <c r="I841" s="85">
        <v>2680125</v>
      </c>
      <c r="AH841" s="73"/>
    </row>
    <row r="842" spans="2:34" ht="24" hidden="1" customHeight="1">
      <c r="B842" s="114" t="s">
        <v>891</v>
      </c>
      <c r="C842" s="114">
        <v>45639</v>
      </c>
      <c r="D842" s="114" t="s">
        <v>323</v>
      </c>
      <c r="E842" s="90">
        <v>658800</v>
      </c>
      <c r="F842" s="146" t="s">
        <v>279</v>
      </c>
      <c r="G842" s="84" t="s">
        <v>919</v>
      </c>
      <c r="H842" s="99" t="s">
        <v>179</v>
      </c>
      <c r="I842" s="85">
        <v>3</v>
      </c>
      <c r="AH842" s="73"/>
    </row>
    <row r="843" spans="2:34" ht="24" hidden="1" customHeight="1">
      <c r="B843" s="114" t="s">
        <v>891</v>
      </c>
      <c r="C843" s="114">
        <v>45641</v>
      </c>
      <c r="D843" s="114" t="s">
        <v>266</v>
      </c>
      <c r="E843" s="90">
        <v>605300</v>
      </c>
      <c r="F843" s="146" t="s">
        <v>270</v>
      </c>
      <c r="G843" s="84" t="s">
        <v>920</v>
      </c>
      <c r="H843" s="99" t="s">
        <v>140</v>
      </c>
      <c r="I843" s="85">
        <v>21069</v>
      </c>
      <c r="AH843" s="73"/>
    </row>
    <row r="844" spans="2:34" ht="24" hidden="1" customHeight="1">
      <c r="B844" s="114" t="s">
        <v>891</v>
      </c>
      <c r="C844" s="114">
        <v>45643</v>
      </c>
      <c r="D844" s="114" t="s">
        <v>269</v>
      </c>
      <c r="E844" s="90">
        <v>628800</v>
      </c>
      <c r="F844" s="146" t="s">
        <v>306</v>
      </c>
      <c r="G844" s="84" t="s">
        <v>405</v>
      </c>
      <c r="H844" s="99" t="s">
        <v>73</v>
      </c>
      <c r="I844" s="85">
        <v>15100</v>
      </c>
      <c r="AH844" s="73"/>
    </row>
    <row r="845" spans="2:34" ht="24" hidden="1" customHeight="1">
      <c r="B845" s="114" t="s">
        <v>891</v>
      </c>
      <c r="C845" s="114">
        <v>45643</v>
      </c>
      <c r="D845" s="114" t="s">
        <v>269</v>
      </c>
      <c r="E845" s="90">
        <v>628800</v>
      </c>
      <c r="F845" s="146" t="s">
        <v>306</v>
      </c>
      <c r="G845" s="84" t="s">
        <v>406</v>
      </c>
      <c r="H845" s="99" t="s">
        <v>73</v>
      </c>
      <c r="I845" s="85">
        <v>14900</v>
      </c>
      <c r="AH845" s="73"/>
    </row>
    <row r="846" spans="2:34" ht="24" hidden="1" customHeight="1">
      <c r="B846" s="114" t="s">
        <v>891</v>
      </c>
      <c r="C846" s="114">
        <v>45643</v>
      </c>
      <c r="D846" s="114" t="s">
        <v>269</v>
      </c>
      <c r="E846" s="90">
        <v>628800</v>
      </c>
      <c r="F846" s="146" t="s">
        <v>306</v>
      </c>
      <c r="G846" s="84" t="s">
        <v>529</v>
      </c>
      <c r="H846" s="99" t="s">
        <v>73</v>
      </c>
      <c r="I846" s="85">
        <v>14900</v>
      </c>
      <c r="AH846" s="73"/>
    </row>
    <row r="847" spans="2:34" ht="24" hidden="1" customHeight="1">
      <c r="B847" s="114" t="s">
        <v>891</v>
      </c>
      <c r="C847" s="114">
        <v>45643</v>
      </c>
      <c r="D847" s="114" t="s">
        <v>269</v>
      </c>
      <c r="E847" s="90">
        <v>628800</v>
      </c>
      <c r="F847" s="146" t="s">
        <v>306</v>
      </c>
      <c r="G847" s="84" t="s">
        <v>607</v>
      </c>
      <c r="H847" s="99" t="s">
        <v>73</v>
      </c>
      <c r="I847" s="85">
        <v>14900</v>
      </c>
      <c r="AH847" s="73"/>
    </row>
    <row r="848" spans="2:34" ht="24" hidden="1" customHeight="1">
      <c r="B848" s="114" t="s">
        <v>891</v>
      </c>
      <c r="C848" s="114">
        <v>45643</v>
      </c>
      <c r="D848" s="114" t="s">
        <v>269</v>
      </c>
      <c r="E848" s="90">
        <v>628800</v>
      </c>
      <c r="F848" s="146" t="s">
        <v>306</v>
      </c>
      <c r="G848" s="84" t="s">
        <v>608</v>
      </c>
      <c r="H848" s="99" t="s">
        <v>73</v>
      </c>
      <c r="I848" s="85">
        <v>15500</v>
      </c>
      <c r="AH848" s="73"/>
    </row>
    <row r="849" spans="2:34" ht="24" hidden="1" customHeight="1">
      <c r="B849" s="114" t="s">
        <v>891</v>
      </c>
      <c r="C849" s="114">
        <v>45643</v>
      </c>
      <c r="D849" s="114" t="s">
        <v>269</v>
      </c>
      <c r="E849" s="90">
        <v>628800</v>
      </c>
      <c r="F849" s="146" t="s">
        <v>306</v>
      </c>
      <c r="G849" s="84" t="s">
        <v>609</v>
      </c>
      <c r="H849" s="99" t="s">
        <v>73</v>
      </c>
      <c r="I849" s="85">
        <v>15500</v>
      </c>
      <c r="AH849" s="73"/>
    </row>
    <row r="850" spans="2:34" ht="24" hidden="1" customHeight="1">
      <c r="B850" s="114" t="s">
        <v>891</v>
      </c>
      <c r="C850" s="114">
        <v>45643</v>
      </c>
      <c r="D850" s="114" t="s">
        <v>269</v>
      </c>
      <c r="E850" s="90">
        <v>628800</v>
      </c>
      <c r="F850" s="146" t="s">
        <v>306</v>
      </c>
      <c r="G850" s="84" t="s">
        <v>921</v>
      </c>
      <c r="H850" s="99" t="s">
        <v>73</v>
      </c>
      <c r="I850" s="85">
        <v>14900</v>
      </c>
      <c r="AH850" s="73"/>
    </row>
    <row r="851" spans="2:34" ht="24" hidden="1" customHeight="1">
      <c r="B851" s="114" t="s">
        <v>891</v>
      </c>
      <c r="C851" s="114">
        <v>45643</v>
      </c>
      <c r="D851" s="114" t="s">
        <v>269</v>
      </c>
      <c r="E851" s="90">
        <v>628800</v>
      </c>
      <c r="F851" s="146" t="s">
        <v>306</v>
      </c>
      <c r="G851" s="84" t="s">
        <v>922</v>
      </c>
      <c r="H851" s="99" t="s">
        <v>73</v>
      </c>
      <c r="I851" s="85">
        <v>15500</v>
      </c>
      <c r="AH851" s="73"/>
    </row>
    <row r="852" spans="2:34" ht="24" hidden="1" customHeight="1">
      <c r="B852" s="114" t="s">
        <v>891</v>
      </c>
      <c r="C852" s="114">
        <v>45643</v>
      </c>
      <c r="D852" s="114" t="s">
        <v>269</v>
      </c>
      <c r="E852" s="90">
        <v>628800</v>
      </c>
      <c r="F852" s="146" t="s">
        <v>306</v>
      </c>
      <c r="G852" s="84" t="s">
        <v>610</v>
      </c>
      <c r="H852" s="99" t="s">
        <v>73</v>
      </c>
      <c r="I852" s="85">
        <v>14900</v>
      </c>
      <c r="AH852" s="73"/>
    </row>
    <row r="853" spans="2:34" ht="24" hidden="1" customHeight="1">
      <c r="B853" s="114" t="s">
        <v>891</v>
      </c>
      <c r="C853" s="114">
        <v>45643</v>
      </c>
      <c r="D853" s="114" t="s">
        <v>269</v>
      </c>
      <c r="E853" s="90">
        <v>628800</v>
      </c>
      <c r="F853" s="146" t="s">
        <v>306</v>
      </c>
      <c r="G853" s="84" t="s">
        <v>611</v>
      </c>
      <c r="H853" s="99" t="s">
        <v>73</v>
      </c>
      <c r="I853" s="85">
        <v>14900</v>
      </c>
      <c r="AH853" s="73"/>
    </row>
    <row r="854" spans="2:34" ht="24" hidden="1" customHeight="1">
      <c r="B854" s="114" t="s">
        <v>891</v>
      </c>
      <c r="C854" s="114">
        <v>45643</v>
      </c>
      <c r="D854" s="114" t="s">
        <v>269</v>
      </c>
      <c r="E854" s="90">
        <v>628800</v>
      </c>
      <c r="F854" s="146" t="s">
        <v>306</v>
      </c>
      <c r="G854" s="84" t="s">
        <v>612</v>
      </c>
      <c r="H854" s="99" t="s">
        <v>73</v>
      </c>
      <c r="I854" s="85">
        <v>14900</v>
      </c>
      <c r="AH854" s="73"/>
    </row>
    <row r="855" spans="2:34" ht="24" hidden="1" customHeight="1">
      <c r="B855" s="114" t="s">
        <v>891</v>
      </c>
      <c r="C855" s="114">
        <v>45643</v>
      </c>
      <c r="D855" s="114" t="s">
        <v>269</v>
      </c>
      <c r="E855" s="90">
        <v>628800</v>
      </c>
      <c r="F855" s="146" t="s">
        <v>306</v>
      </c>
      <c r="G855" s="84" t="s">
        <v>613</v>
      </c>
      <c r="H855" s="99" t="s">
        <v>73</v>
      </c>
      <c r="I855" s="85">
        <v>15100</v>
      </c>
      <c r="AH855" s="73"/>
    </row>
    <row r="856" spans="2:34" ht="24" hidden="1" customHeight="1">
      <c r="B856" s="114" t="s">
        <v>891</v>
      </c>
      <c r="C856" s="114">
        <v>45643</v>
      </c>
      <c r="D856" s="114" t="s">
        <v>266</v>
      </c>
      <c r="E856" s="90">
        <v>631700</v>
      </c>
      <c r="F856" s="146" t="s">
        <v>330</v>
      </c>
      <c r="G856" s="84" t="s">
        <v>923</v>
      </c>
      <c r="H856" s="99" t="s">
        <v>149</v>
      </c>
      <c r="I856" s="85">
        <v>1000</v>
      </c>
      <c r="AH856" s="73"/>
    </row>
    <row r="857" spans="2:34" ht="24" hidden="1" customHeight="1">
      <c r="B857" s="114" t="s">
        <v>891</v>
      </c>
      <c r="C857" s="114">
        <v>45643</v>
      </c>
      <c r="D857" s="114" t="s">
        <v>269</v>
      </c>
      <c r="E857" s="90">
        <v>618103</v>
      </c>
      <c r="F857" s="146" t="s">
        <v>282</v>
      </c>
      <c r="G857" s="84" t="s">
        <v>924</v>
      </c>
      <c r="H857" s="99" t="s">
        <v>153</v>
      </c>
      <c r="I857" s="85">
        <v>1000</v>
      </c>
      <c r="AH857" s="73"/>
    </row>
    <row r="858" spans="2:34" ht="24" hidden="1" customHeight="1">
      <c r="B858" s="114" t="s">
        <v>891</v>
      </c>
      <c r="C858" s="114">
        <v>45643</v>
      </c>
      <c r="D858" s="114" t="s">
        <v>269</v>
      </c>
      <c r="E858" s="90">
        <v>618103</v>
      </c>
      <c r="F858" s="146" t="s">
        <v>282</v>
      </c>
      <c r="G858" s="84" t="s">
        <v>925</v>
      </c>
      <c r="H858" s="99" t="s">
        <v>153</v>
      </c>
      <c r="I858" s="85">
        <v>1000</v>
      </c>
      <c r="AH858" s="73"/>
    </row>
    <row r="859" spans="2:34" ht="24" hidden="1" customHeight="1">
      <c r="B859" s="114" t="s">
        <v>891</v>
      </c>
      <c r="C859" s="114">
        <v>45643</v>
      </c>
      <c r="D859" s="114" t="s">
        <v>266</v>
      </c>
      <c r="E859" s="90">
        <v>632500</v>
      </c>
      <c r="F859" s="146" t="s">
        <v>327</v>
      </c>
      <c r="G859" s="84" t="s">
        <v>926</v>
      </c>
      <c r="H859" s="99" t="s">
        <v>150</v>
      </c>
      <c r="I859" s="85">
        <v>118072</v>
      </c>
      <c r="AH859" s="73"/>
    </row>
    <row r="860" spans="2:34" ht="24" hidden="1" customHeight="1">
      <c r="B860" s="114" t="s">
        <v>891</v>
      </c>
      <c r="C860" s="114">
        <v>45643</v>
      </c>
      <c r="D860" s="114" t="s">
        <v>266</v>
      </c>
      <c r="E860" s="90">
        <v>632500</v>
      </c>
      <c r="F860" s="146" t="s">
        <v>327</v>
      </c>
      <c r="G860" s="84" t="s">
        <v>926</v>
      </c>
      <c r="H860" s="99" t="s">
        <v>150</v>
      </c>
      <c r="I860" s="85">
        <v>118072</v>
      </c>
      <c r="AH860" s="73"/>
    </row>
    <row r="861" spans="2:34" ht="24" hidden="1" customHeight="1">
      <c r="B861" s="114" t="s">
        <v>891</v>
      </c>
      <c r="C861" s="114">
        <v>45643</v>
      </c>
      <c r="D861" s="114" t="s">
        <v>266</v>
      </c>
      <c r="E861" s="90">
        <v>631700</v>
      </c>
      <c r="F861" s="146" t="s">
        <v>330</v>
      </c>
      <c r="G861" s="84" t="s">
        <v>926</v>
      </c>
      <c r="H861" s="99" t="s">
        <v>150</v>
      </c>
      <c r="I861" s="85">
        <v>1000</v>
      </c>
      <c r="AH861" s="73"/>
    </row>
    <row r="862" spans="2:34" ht="24" hidden="1" customHeight="1">
      <c r="B862" s="114" t="s">
        <v>891</v>
      </c>
      <c r="C862" s="114">
        <v>45644</v>
      </c>
      <c r="D862" s="114" t="s">
        <v>266</v>
      </c>
      <c r="E862" s="90">
        <v>618103</v>
      </c>
      <c r="F862" s="146" t="s">
        <v>282</v>
      </c>
      <c r="G862" s="84" t="s">
        <v>884</v>
      </c>
      <c r="H862" s="99" t="s">
        <v>153</v>
      </c>
      <c r="I862" s="85">
        <v>300</v>
      </c>
      <c r="AH862" s="73"/>
    </row>
    <row r="863" spans="2:34" ht="24" hidden="1" customHeight="1">
      <c r="B863" s="114" t="s">
        <v>891</v>
      </c>
      <c r="C863" s="114">
        <v>45644</v>
      </c>
      <c r="D863" s="114" t="s">
        <v>266</v>
      </c>
      <c r="E863" s="90">
        <v>618103</v>
      </c>
      <c r="F863" s="146" t="s">
        <v>282</v>
      </c>
      <c r="G863" s="84" t="s">
        <v>884</v>
      </c>
      <c r="H863" s="99" t="s">
        <v>153</v>
      </c>
      <c r="I863" s="85">
        <v>300</v>
      </c>
      <c r="AH863" s="73"/>
    </row>
    <row r="864" spans="2:34" ht="24" hidden="1" customHeight="1">
      <c r="B864" s="114" t="s">
        <v>891</v>
      </c>
      <c r="C864" s="114">
        <v>45645</v>
      </c>
      <c r="D864" s="114" t="s">
        <v>269</v>
      </c>
      <c r="E864" s="90">
        <v>618103</v>
      </c>
      <c r="F864" s="146" t="s">
        <v>282</v>
      </c>
      <c r="G864" s="84" t="s">
        <v>927</v>
      </c>
      <c r="H864" s="99" t="s">
        <v>153</v>
      </c>
      <c r="I864" s="85">
        <v>1000</v>
      </c>
      <c r="AH864" s="73"/>
    </row>
    <row r="865" spans="2:34" ht="24" hidden="1" customHeight="1">
      <c r="B865" s="114" t="s">
        <v>891</v>
      </c>
      <c r="C865" s="114">
        <v>45645</v>
      </c>
      <c r="D865" s="114" t="s">
        <v>269</v>
      </c>
      <c r="E865" s="90">
        <v>618103</v>
      </c>
      <c r="F865" s="146" t="s">
        <v>282</v>
      </c>
      <c r="G865" s="84" t="s">
        <v>928</v>
      </c>
      <c r="H865" s="99" t="s">
        <v>153</v>
      </c>
      <c r="I865" s="85">
        <v>1000</v>
      </c>
      <c r="AH865" s="73"/>
    </row>
    <row r="866" spans="2:34" ht="24" hidden="1" customHeight="1">
      <c r="B866" s="114" t="s">
        <v>891</v>
      </c>
      <c r="C866" s="114">
        <v>45646</v>
      </c>
      <c r="D866" s="114" t="s">
        <v>287</v>
      </c>
      <c r="E866" s="90">
        <v>637200</v>
      </c>
      <c r="F866" s="146" t="s">
        <v>299</v>
      </c>
      <c r="G866" s="84" t="s">
        <v>929</v>
      </c>
      <c r="H866" s="99" t="s">
        <v>173</v>
      </c>
      <c r="I866" s="85">
        <v>275000</v>
      </c>
      <c r="AH866" s="73"/>
    </row>
    <row r="867" spans="2:34" ht="24" hidden="1" customHeight="1">
      <c r="B867" s="114" t="s">
        <v>891</v>
      </c>
      <c r="C867" s="114">
        <v>45646</v>
      </c>
      <c r="D867" s="114" t="s">
        <v>287</v>
      </c>
      <c r="E867" s="90">
        <v>664100</v>
      </c>
      <c r="F867" s="146" t="s">
        <v>420</v>
      </c>
      <c r="G867" s="84" t="s">
        <v>930</v>
      </c>
      <c r="H867" s="99" t="s">
        <v>136</v>
      </c>
      <c r="I867" s="85">
        <v>91325</v>
      </c>
      <c r="AH867" s="73"/>
    </row>
    <row r="868" spans="2:34" ht="24" hidden="1" customHeight="1">
      <c r="B868" s="114" t="s">
        <v>891</v>
      </c>
      <c r="C868" s="114">
        <v>45646</v>
      </c>
      <c r="D868" s="114" t="s">
        <v>287</v>
      </c>
      <c r="E868" s="90">
        <v>664100</v>
      </c>
      <c r="F868" s="146" t="s">
        <v>420</v>
      </c>
      <c r="G868" s="84" t="s">
        <v>931</v>
      </c>
      <c r="H868" s="99" t="s">
        <v>136</v>
      </c>
      <c r="I868" s="85">
        <v>24773</v>
      </c>
      <c r="AH868" s="73"/>
    </row>
    <row r="869" spans="2:34" ht="24" hidden="1" customHeight="1">
      <c r="B869" s="114" t="s">
        <v>891</v>
      </c>
      <c r="C869" s="114">
        <v>45646</v>
      </c>
      <c r="D869" s="114" t="s">
        <v>287</v>
      </c>
      <c r="E869" s="90">
        <v>664100</v>
      </c>
      <c r="F869" s="146" t="s">
        <v>420</v>
      </c>
      <c r="G869" s="84" t="s">
        <v>932</v>
      </c>
      <c r="H869" s="99" t="s">
        <v>136</v>
      </c>
      <c r="I869" s="85">
        <v>91325</v>
      </c>
      <c r="AH869" s="73"/>
    </row>
    <row r="870" spans="2:34" ht="24" hidden="1" customHeight="1">
      <c r="B870" s="114" t="s">
        <v>891</v>
      </c>
      <c r="C870" s="114">
        <v>45646</v>
      </c>
      <c r="D870" s="114" t="s">
        <v>287</v>
      </c>
      <c r="E870" s="90">
        <v>664100</v>
      </c>
      <c r="F870" s="146" t="s">
        <v>420</v>
      </c>
      <c r="G870" s="84" t="s">
        <v>933</v>
      </c>
      <c r="H870" s="99" t="s">
        <v>136</v>
      </c>
      <c r="I870" s="85">
        <v>108511</v>
      </c>
      <c r="AH870" s="73"/>
    </row>
    <row r="871" spans="2:34" ht="24" hidden="1" customHeight="1">
      <c r="B871" s="114" t="s">
        <v>891</v>
      </c>
      <c r="C871" s="114">
        <v>45646</v>
      </c>
      <c r="D871" s="114" t="s">
        <v>287</v>
      </c>
      <c r="E871" s="90">
        <v>664100</v>
      </c>
      <c r="F871" s="146" t="s">
        <v>420</v>
      </c>
      <c r="G871" s="84" t="s">
        <v>934</v>
      </c>
      <c r="H871" s="99" t="s">
        <v>136</v>
      </c>
      <c r="I871" s="85">
        <v>108511</v>
      </c>
      <c r="AH871" s="73"/>
    </row>
    <row r="872" spans="2:34" ht="24" hidden="1" customHeight="1">
      <c r="B872" s="114" t="s">
        <v>891</v>
      </c>
      <c r="C872" s="114">
        <v>45646</v>
      </c>
      <c r="D872" s="114" t="s">
        <v>287</v>
      </c>
      <c r="E872" s="90">
        <v>664100</v>
      </c>
      <c r="F872" s="146" t="s">
        <v>420</v>
      </c>
      <c r="G872" s="84" t="s">
        <v>935</v>
      </c>
      <c r="H872" s="99" t="s">
        <v>136</v>
      </c>
      <c r="I872" s="85">
        <v>161258</v>
      </c>
      <c r="AH872" s="73"/>
    </row>
    <row r="873" spans="2:34" ht="24" hidden="1" customHeight="1">
      <c r="B873" s="114" t="s">
        <v>891</v>
      </c>
      <c r="C873" s="114">
        <v>45646</v>
      </c>
      <c r="D873" s="114" t="s">
        <v>287</v>
      </c>
      <c r="E873" s="90">
        <v>664100</v>
      </c>
      <c r="F873" s="146" t="s">
        <v>420</v>
      </c>
      <c r="G873" s="84" t="s">
        <v>936</v>
      </c>
      <c r="H873" s="99" t="s">
        <v>136</v>
      </c>
      <c r="I873" s="85">
        <v>24773</v>
      </c>
      <c r="AH873" s="73"/>
    </row>
    <row r="874" spans="2:34" ht="24" hidden="1" customHeight="1">
      <c r="B874" s="114" t="s">
        <v>891</v>
      </c>
      <c r="C874" s="114">
        <v>45646</v>
      </c>
      <c r="D874" s="114" t="s">
        <v>287</v>
      </c>
      <c r="E874" s="90">
        <v>664100</v>
      </c>
      <c r="F874" s="146" t="s">
        <v>420</v>
      </c>
      <c r="G874" s="84" t="s">
        <v>937</v>
      </c>
      <c r="H874" s="99" t="s">
        <v>136</v>
      </c>
      <c r="I874" s="85">
        <v>91325</v>
      </c>
      <c r="AH874" s="73"/>
    </row>
    <row r="875" spans="2:34" ht="24" hidden="1" customHeight="1">
      <c r="B875" s="114" t="s">
        <v>891</v>
      </c>
      <c r="C875" s="114">
        <v>45646</v>
      </c>
      <c r="D875" s="114" t="s">
        <v>287</v>
      </c>
      <c r="E875" s="90">
        <v>664100</v>
      </c>
      <c r="F875" s="146" t="s">
        <v>420</v>
      </c>
      <c r="G875" s="84" t="s">
        <v>938</v>
      </c>
      <c r="H875" s="99" t="s">
        <v>136</v>
      </c>
      <c r="I875" s="85">
        <v>91325</v>
      </c>
      <c r="AH875" s="73"/>
    </row>
    <row r="876" spans="2:34" ht="24" hidden="1" customHeight="1">
      <c r="B876" s="114" t="s">
        <v>891</v>
      </c>
      <c r="C876" s="114">
        <v>45646</v>
      </c>
      <c r="D876" s="114" t="s">
        <v>287</v>
      </c>
      <c r="E876" s="90">
        <v>664100</v>
      </c>
      <c r="F876" s="146" t="s">
        <v>420</v>
      </c>
      <c r="G876" s="84" t="s">
        <v>939</v>
      </c>
      <c r="H876" s="99" t="s">
        <v>136</v>
      </c>
      <c r="I876" s="85">
        <v>108511</v>
      </c>
      <c r="AH876" s="73"/>
    </row>
    <row r="877" spans="2:34" ht="24" hidden="1" customHeight="1">
      <c r="B877" s="114" t="s">
        <v>891</v>
      </c>
      <c r="C877" s="114">
        <v>45646</v>
      </c>
      <c r="D877" s="114" t="s">
        <v>392</v>
      </c>
      <c r="E877" s="90">
        <v>624200</v>
      </c>
      <c r="F877" s="146" t="s">
        <v>393</v>
      </c>
      <c r="G877" s="84" t="s">
        <v>940</v>
      </c>
      <c r="H877" s="99" t="s">
        <v>146</v>
      </c>
      <c r="I877" s="85">
        <v>55085</v>
      </c>
      <c r="AH877" s="73"/>
    </row>
    <row r="878" spans="2:34" ht="24" hidden="1" customHeight="1">
      <c r="B878" s="114" t="s">
        <v>891</v>
      </c>
      <c r="C878" s="114">
        <v>45646</v>
      </c>
      <c r="D878" s="114" t="s">
        <v>287</v>
      </c>
      <c r="E878" s="90">
        <v>663800</v>
      </c>
      <c r="F878" s="146" t="s">
        <v>422</v>
      </c>
      <c r="G878" s="84" t="s">
        <v>941</v>
      </c>
      <c r="H878" s="99" t="s">
        <v>170</v>
      </c>
      <c r="I878" s="85">
        <v>100000</v>
      </c>
      <c r="AH878" s="73"/>
    </row>
    <row r="879" spans="2:34" ht="24" hidden="1" customHeight="1">
      <c r="B879" s="114" t="s">
        <v>891</v>
      </c>
      <c r="C879" s="114">
        <v>45646</v>
      </c>
      <c r="D879" s="114" t="s">
        <v>287</v>
      </c>
      <c r="E879" s="90">
        <v>663800</v>
      </c>
      <c r="F879" s="146" t="s">
        <v>422</v>
      </c>
      <c r="G879" s="84" t="s">
        <v>942</v>
      </c>
      <c r="H879" s="99" t="s">
        <v>168</v>
      </c>
      <c r="I879" s="85">
        <v>100000</v>
      </c>
      <c r="AH879" s="73"/>
    </row>
    <row r="880" spans="2:34" ht="24" hidden="1" customHeight="1">
      <c r="B880" s="114" t="s">
        <v>891</v>
      </c>
      <c r="C880" s="114">
        <v>45646</v>
      </c>
      <c r="D880" s="114" t="s">
        <v>287</v>
      </c>
      <c r="E880" s="90">
        <v>663800</v>
      </c>
      <c r="F880" s="146" t="s">
        <v>422</v>
      </c>
      <c r="G880" s="84" t="s">
        <v>943</v>
      </c>
      <c r="H880" s="99" t="s">
        <v>165</v>
      </c>
      <c r="I880" s="85">
        <v>100000</v>
      </c>
      <c r="AH880" s="73"/>
    </row>
    <row r="881" spans="2:34" ht="24" hidden="1" customHeight="1">
      <c r="B881" s="114" t="s">
        <v>891</v>
      </c>
      <c r="C881" s="114">
        <v>45646</v>
      </c>
      <c r="D881" s="114" t="s">
        <v>287</v>
      </c>
      <c r="E881" s="90">
        <v>663800</v>
      </c>
      <c r="F881" s="146" t="s">
        <v>422</v>
      </c>
      <c r="G881" s="84" t="s">
        <v>944</v>
      </c>
      <c r="H881" s="99" t="s">
        <v>164</v>
      </c>
      <c r="I881" s="85">
        <v>100000</v>
      </c>
      <c r="AH881" s="73"/>
    </row>
    <row r="882" spans="2:34" ht="24" hidden="1" customHeight="1">
      <c r="B882" s="114" t="s">
        <v>891</v>
      </c>
      <c r="C882" s="114">
        <v>45646</v>
      </c>
      <c r="D882" s="114" t="s">
        <v>287</v>
      </c>
      <c r="E882" s="90">
        <v>663800</v>
      </c>
      <c r="F882" s="146" t="s">
        <v>422</v>
      </c>
      <c r="G882" s="84" t="s">
        <v>945</v>
      </c>
      <c r="H882" s="99" t="s">
        <v>166</v>
      </c>
      <c r="I882" s="85">
        <v>50000</v>
      </c>
      <c r="AH882" s="73"/>
    </row>
    <row r="883" spans="2:34" ht="24" hidden="1" customHeight="1">
      <c r="B883" s="114" t="s">
        <v>891</v>
      </c>
      <c r="C883" s="114">
        <v>45646</v>
      </c>
      <c r="D883" s="114" t="s">
        <v>287</v>
      </c>
      <c r="E883" s="90">
        <v>663800</v>
      </c>
      <c r="F883" s="146" t="s">
        <v>422</v>
      </c>
      <c r="G883" s="84" t="s">
        <v>946</v>
      </c>
      <c r="H883" s="99" t="s">
        <v>174</v>
      </c>
      <c r="I883" s="85">
        <v>100000</v>
      </c>
      <c r="AH883" s="73"/>
    </row>
    <row r="884" spans="2:34" ht="24" hidden="1" customHeight="1">
      <c r="B884" s="114" t="s">
        <v>891</v>
      </c>
      <c r="C884" s="114">
        <v>45646</v>
      </c>
      <c r="D884" s="114" t="s">
        <v>287</v>
      </c>
      <c r="E884" s="90">
        <v>663800</v>
      </c>
      <c r="F884" s="146" t="s">
        <v>422</v>
      </c>
      <c r="G884" s="84" t="s">
        <v>947</v>
      </c>
      <c r="H884" s="99" t="s">
        <v>169</v>
      </c>
      <c r="I884" s="85">
        <v>100000</v>
      </c>
      <c r="AH884" s="73"/>
    </row>
    <row r="885" spans="2:34" ht="24" hidden="1" customHeight="1">
      <c r="B885" s="114" t="s">
        <v>891</v>
      </c>
      <c r="C885" s="114">
        <v>45646</v>
      </c>
      <c r="D885" s="114" t="s">
        <v>287</v>
      </c>
      <c r="E885" s="90">
        <v>663800</v>
      </c>
      <c r="F885" s="146" t="s">
        <v>422</v>
      </c>
      <c r="G885" s="84" t="s">
        <v>948</v>
      </c>
      <c r="H885" s="99" t="s">
        <v>167</v>
      </c>
      <c r="I885" s="85">
        <v>100000</v>
      </c>
      <c r="AH885" s="73"/>
    </row>
    <row r="886" spans="2:34" ht="24" hidden="1" customHeight="1">
      <c r="B886" s="114" t="s">
        <v>891</v>
      </c>
      <c r="C886" s="114">
        <v>45646</v>
      </c>
      <c r="D886" s="114" t="s">
        <v>287</v>
      </c>
      <c r="E886" s="90">
        <v>663100</v>
      </c>
      <c r="F886" s="146" t="s">
        <v>424</v>
      </c>
      <c r="G886" s="84" t="s">
        <v>949</v>
      </c>
      <c r="H886" s="99" t="s">
        <v>170</v>
      </c>
      <c r="I886" s="85">
        <v>50000</v>
      </c>
      <c r="AH886" s="73"/>
    </row>
    <row r="887" spans="2:34" ht="24" hidden="1" customHeight="1">
      <c r="B887" s="114" t="s">
        <v>891</v>
      </c>
      <c r="C887" s="114">
        <v>45646</v>
      </c>
      <c r="D887" s="114" t="s">
        <v>287</v>
      </c>
      <c r="E887" s="90">
        <v>663100</v>
      </c>
      <c r="F887" s="146" t="s">
        <v>424</v>
      </c>
      <c r="G887" s="84" t="s">
        <v>950</v>
      </c>
      <c r="H887" s="99" t="s">
        <v>168</v>
      </c>
      <c r="I887" s="85">
        <v>50000</v>
      </c>
      <c r="AH887" s="73"/>
    </row>
    <row r="888" spans="2:34" ht="24" hidden="1" customHeight="1">
      <c r="B888" s="114" t="s">
        <v>891</v>
      </c>
      <c r="C888" s="114">
        <v>45646</v>
      </c>
      <c r="D888" s="114" t="s">
        <v>287</v>
      </c>
      <c r="E888" s="90">
        <v>663100</v>
      </c>
      <c r="F888" s="146" t="s">
        <v>424</v>
      </c>
      <c r="G888" s="84" t="s">
        <v>951</v>
      </c>
      <c r="H888" s="99" t="s">
        <v>165</v>
      </c>
      <c r="I888" s="85">
        <v>50000</v>
      </c>
      <c r="AH888" s="73"/>
    </row>
    <row r="889" spans="2:34" ht="24" hidden="1" customHeight="1">
      <c r="B889" s="114" t="s">
        <v>891</v>
      </c>
      <c r="C889" s="114">
        <v>45646</v>
      </c>
      <c r="D889" s="114" t="s">
        <v>287</v>
      </c>
      <c r="E889" s="90">
        <v>663100</v>
      </c>
      <c r="F889" s="146" t="s">
        <v>424</v>
      </c>
      <c r="G889" s="84" t="s">
        <v>952</v>
      </c>
      <c r="H889" s="99" t="s">
        <v>164</v>
      </c>
      <c r="I889" s="85">
        <v>50000</v>
      </c>
      <c r="AH889" s="73"/>
    </row>
    <row r="890" spans="2:34" ht="24" hidden="1" customHeight="1">
      <c r="B890" s="114" t="s">
        <v>891</v>
      </c>
      <c r="C890" s="114">
        <v>45646</v>
      </c>
      <c r="D890" s="114" t="s">
        <v>287</v>
      </c>
      <c r="E890" s="90">
        <v>663100</v>
      </c>
      <c r="F890" s="146" t="s">
        <v>424</v>
      </c>
      <c r="G890" s="84" t="s">
        <v>953</v>
      </c>
      <c r="H890" s="99" t="s">
        <v>174</v>
      </c>
      <c r="I890" s="85">
        <v>50000</v>
      </c>
      <c r="AH890" s="73"/>
    </row>
    <row r="891" spans="2:34" ht="24" hidden="1" customHeight="1">
      <c r="B891" s="114" t="s">
        <v>891</v>
      </c>
      <c r="C891" s="114">
        <v>45646</v>
      </c>
      <c r="D891" s="114" t="s">
        <v>287</v>
      </c>
      <c r="E891" s="90">
        <v>663100</v>
      </c>
      <c r="F891" s="146" t="s">
        <v>424</v>
      </c>
      <c r="G891" s="84" t="s">
        <v>954</v>
      </c>
      <c r="H891" s="99" t="s">
        <v>169</v>
      </c>
      <c r="I891" s="85">
        <v>50000</v>
      </c>
      <c r="AH891" s="73"/>
    </row>
    <row r="892" spans="2:34" ht="24" hidden="1" customHeight="1">
      <c r="B892" s="114" t="s">
        <v>891</v>
      </c>
      <c r="C892" s="114">
        <v>45646</v>
      </c>
      <c r="D892" s="114" t="s">
        <v>287</v>
      </c>
      <c r="E892" s="90">
        <v>663100</v>
      </c>
      <c r="F892" s="146" t="s">
        <v>424</v>
      </c>
      <c r="G892" s="84" t="s">
        <v>955</v>
      </c>
      <c r="H892" s="99" t="s">
        <v>167</v>
      </c>
      <c r="I892" s="85">
        <v>50000</v>
      </c>
      <c r="AH892" s="73"/>
    </row>
    <row r="893" spans="2:34" ht="24" hidden="1" customHeight="1">
      <c r="B893" s="114" t="s">
        <v>891</v>
      </c>
      <c r="C893" s="114">
        <v>45646</v>
      </c>
      <c r="D893" s="114" t="s">
        <v>323</v>
      </c>
      <c r="E893" s="90">
        <v>658800</v>
      </c>
      <c r="F893" s="146" t="s">
        <v>279</v>
      </c>
      <c r="G893" s="84" t="s">
        <v>956</v>
      </c>
      <c r="H893" s="99" t="s">
        <v>180</v>
      </c>
      <c r="I893" s="85">
        <v>2</v>
      </c>
      <c r="AH893" s="73"/>
    </row>
    <row r="894" spans="2:34" ht="24" hidden="1" customHeight="1">
      <c r="B894" s="114" t="s">
        <v>891</v>
      </c>
      <c r="C894" s="114">
        <v>45646</v>
      </c>
      <c r="D894" s="114" t="s">
        <v>287</v>
      </c>
      <c r="E894" s="90">
        <v>661100</v>
      </c>
      <c r="F894" s="146" t="s">
        <v>427</v>
      </c>
      <c r="G894" s="84" t="s">
        <v>957</v>
      </c>
      <c r="H894" s="99" t="s">
        <v>167</v>
      </c>
      <c r="I894" s="85">
        <v>409336</v>
      </c>
      <c r="AH894" s="73"/>
    </row>
    <row r="895" spans="2:34" ht="24" hidden="1" customHeight="1">
      <c r="B895" s="114" t="s">
        <v>891</v>
      </c>
      <c r="C895" s="114">
        <v>45646</v>
      </c>
      <c r="D895" s="114" t="s">
        <v>287</v>
      </c>
      <c r="E895" s="90">
        <v>661100</v>
      </c>
      <c r="F895" s="146" t="s">
        <v>427</v>
      </c>
      <c r="G895" s="84" t="s">
        <v>958</v>
      </c>
      <c r="H895" s="99" t="s">
        <v>170</v>
      </c>
      <c r="I895" s="85">
        <v>320747</v>
      </c>
      <c r="AH895" s="73"/>
    </row>
    <row r="896" spans="2:34" ht="24" hidden="1" customHeight="1">
      <c r="B896" s="114" t="s">
        <v>891</v>
      </c>
      <c r="C896" s="114">
        <v>45646</v>
      </c>
      <c r="D896" s="114" t="s">
        <v>287</v>
      </c>
      <c r="E896" s="90">
        <v>661100</v>
      </c>
      <c r="F896" s="146" t="s">
        <v>427</v>
      </c>
      <c r="G896" s="84" t="s">
        <v>959</v>
      </c>
      <c r="H896" s="99" t="s">
        <v>176</v>
      </c>
      <c r="I896" s="85">
        <v>127697</v>
      </c>
      <c r="AH896" s="73"/>
    </row>
    <row r="897" spans="2:34" ht="24" hidden="1" customHeight="1">
      <c r="B897" s="114" t="s">
        <v>891</v>
      </c>
      <c r="C897" s="114">
        <v>45646</v>
      </c>
      <c r="D897" s="114" t="s">
        <v>287</v>
      </c>
      <c r="E897" s="90">
        <v>661100</v>
      </c>
      <c r="F897" s="146" t="s">
        <v>427</v>
      </c>
      <c r="G897" s="84" t="s">
        <v>960</v>
      </c>
      <c r="H897" s="99" t="s">
        <v>168</v>
      </c>
      <c r="I897" s="85">
        <v>320747</v>
      </c>
      <c r="AH897" s="73"/>
    </row>
    <row r="898" spans="2:34" ht="24" hidden="1" customHeight="1">
      <c r="B898" s="114" t="s">
        <v>891</v>
      </c>
      <c r="C898" s="114">
        <v>45646</v>
      </c>
      <c r="D898" s="114" t="s">
        <v>287</v>
      </c>
      <c r="E898" s="90">
        <v>661100</v>
      </c>
      <c r="F898" s="146" t="s">
        <v>427</v>
      </c>
      <c r="G898" s="84" t="s">
        <v>961</v>
      </c>
      <c r="H898" s="99" t="s">
        <v>165</v>
      </c>
      <c r="I898" s="85">
        <v>409336</v>
      </c>
      <c r="AH898" s="73"/>
    </row>
    <row r="899" spans="2:34" ht="24" hidden="1" customHeight="1">
      <c r="B899" s="114" t="s">
        <v>891</v>
      </c>
      <c r="C899" s="114">
        <v>45646</v>
      </c>
      <c r="D899" s="114" t="s">
        <v>287</v>
      </c>
      <c r="E899" s="90">
        <v>661100</v>
      </c>
      <c r="F899" s="146" t="s">
        <v>427</v>
      </c>
      <c r="G899" s="84" t="s">
        <v>962</v>
      </c>
      <c r="H899" s="99" t="s">
        <v>164</v>
      </c>
      <c r="I899" s="85">
        <v>409336</v>
      </c>
      <c r="AH899" s="73"/>
    </row>
    <row r="900" spans="2:34" ht="24" hidden="1" customHeight="1">
      <c r="B900" s="114" t="s">
        <v>891</v>
      </c>
      <c r="C900" s="114">
        <v>45646</v>
      </c>
      <c r="D900" s="114" t="s">
        <v>287</v>
      </c>
      <c r="E900" s="90">
        <v>661100</v>
      </c>
      <c r="F900" s="146" t="s">
        <v>427</v>
      </c>
      <c r="G900" s="84" t="s">
        <v>963</v>
      </c>
      <c r="H900" s="99" t="s">
        <v>166</v>
      </c>
      <c r="I900" s="85">
        <v>781224</v>
      </c>
      <c r="AH900" s="73"/>
    </row>
    <row r="901" spans="2:34" ht="24" hidden="1" customHeight="1">
      <c r="B901" s="114" t="s">
        <v>891</v>
      </c>
      <c r="C901" s="114">
        <v>45646</v>
      </c>
      <c r="D901" s="114" t="s">
        <v>287</v>
      </c>
      <c r="E901" s="90">
        <v>661100</v>
      </c>
      <c r="F901" s="146" t="s">
        <v>427</v>
      </c>
      <c r="G901" s="84" t="s">
        <v>964</v>
      </c>
      <c r="H901" s="99" t="s">
        <v>158</v>
      </c>
      <c r="I901" s="85">
        <v>127697</v>
      </c>
      <c r="AH901" s="73"/>
    </row>
    <row r="902" spans="2:34" ht="24" hidden="1" customHeight="1">
      <c r="B902" s="114" t="s">
        <v>891</v>
      </c>
      <c r="C902" s="114">
        <v>45646</v>
      </c>
      <c r="D902" s="114" t="s">
        <v>287</v>
      </c>
      <c r="E902" s="90">
        <v>661100</v>
      </c>
      <c r="F902" s="146" t="s">
        <v>427</v>
      </c>
      <c r="G902" s="84" t="s">
        <v>965</v>
      </c>
      <c r="H902" s="99" t="s">
        <v>174</v>
      </c>
      <c r="I902" s="85">
        <v>320747</v>
      </c>
      <c r="AH902" s="73"/>
    </row>
    <row r="903" spans="2:34" ht="24" hidden="1" customHeight="1">
      <c r="B903" s="114" t="s">
        <v>891</v>
      </c>
      <c r="C903" s="114">
        <v>45646</v>
      </c>
      <c r="D903" s="114" t="s">
        <v>287</v>
      </c>
      <c r="E903" s="90">
        <v>661100</v>
      </c>
      <c r="F903" s="146" t="s">
        <v>427</v>
      </c>
      <c r="G903" s="84" t="s">
        <v>966</v>
      </c>
      <c r="H903" s="99" t="s">
        <v>169</v>
      </c>
      <c r="I903" s="85">
        <v>320747</v>
      </c>
      <c r="AH903" s="73"/>
    </row>
    <row r="904" spans="2:34" ht="24" hidden="1" customHeight="1">
      <c r="B904" s="114" t="s">
        <v>891</v>
      </c>
      <c r="C904" s="114">
        <v>45646</v>
      </c>
      <c r="D904" s="114" t="s">
        <v>287</v>
      </c>
      <c r="E904" s="90">
        <v>641300</v>
      </c>
      <c r="F904" s="146" t="s">
        <v>429</v>
      </c>
      <c r="G904" s="84" t="s">
        <v>967</v>
      </c>
      <c r="H904" s="99" t="s">
        <v>136</v>
      </c>
      <c r="I904" s="85">
        <v>22373</v>
      </c>
      <c r="AH904" s="73"/>
    </row>
    <row r="905" spans="2:34" ht="24" hidden="1" customHeight="1">
      <c r="B905" s="114" t="s">
        <v>891</v>
      </c>
      <c r="C905" s="114">
        <v>45646</v>
      </c>
      <c r="D905" s="114" t="s">
        <v>287</v>
      </c>
      <c r="E905" s="90">
        <v>641300</v>
      </c>
      <c r="F905" s="146" t="s">
        <v>429</v>
      </c>
      <c r="G905" s="84" t="s">
        <v>968</v>
      </c>
      <c r="H905" s="99" t="s">
        <v>136</v>
      </c>
      <c r="I905" s="85">
        <v>5108</v>
      </c>
      <c r="AH905" s="73"/>
    </row>
    <row r="906" spans="2:34" ht="24" hidden="1" customHeight="1">
      <c r="B906" s="114" t="s">
        <v>891</v>
      </c>
      <c r="C906" s="114">
        <v>45646</v>
      </c>
      <c r="D906" s="114" t="s">
        <v>287</v>
      </c>
      <c r="E906" s="90">
        <v>641300</v>
      </c>
      <c r="F906" s="146" t="s">
        <v>429</v>
      </c>
      <c r="G906" s="84" t="s">
        <v>969</v>
      </c>
      <c r="H906" s="99" t="s">
        <v>136</v>
      </c>
      <c r="I906" s="85">
        <v>18830</v>
      </c>
      <c r="AH906" s="73"/>
    </row>
    <row r="907" spans="2:34" ht="24" hidden="1" customHeight="1">
      <c r="B907" s="114" t="s">
        <v>891</v>
      </c>
      <c r="C907" s="114">
        <v>45646</v>
      </c>
      <c r="D907" s="114" t="s">
        <v>287</v>
      </c>
      <c r="E907" s="90">
        <v>641300</v>
      </c>
      <c r="F907" s="146" t="s">
        <v>429</v>
      </c>
      <c r="G907" s="84" t="s">
        <v>970</v>
      </c>
      <c r="H907" s="99" t="s">
        <v>136</v>
      </c>
      <c r="I907" s="85">
        <v>22373</v>
      </c>
      <c r="AH907" s="73"/>
    </row>
    <row r="908" spans="2:34" ht="24" hidden="1" customHeight="1">
      <c r="B908" s="114" t="s">
        <v>891</v>
      </c>
      <c r="C908" s="114">
        <v>45646</v>
      </c>
      <c r="D908" s="114" t="s">
        <v>287</v>
      </c>
      <c r="E908" s="90">
        <v>661100</v>
      </c>
      <c r="F908" s="146" t="s">
        <v>427</v>
      </c>
      <c r="G908" s="84" t="s">
        <v>971</v>
      </c>
      <c r="H908" s="99" t="s">
        <v>157</v>
      </c>
      <c r="I908" s="85">
        <v>127697</v>
      </c>
      <c r="AH908" s="73"/>
    </row>
    <row r="909" spans="2:34" ht="24" hidden="1" customHeight="1">
      <c r="B909" s="114" t="s">
        <v>891</v>
      </c>
      <c r="C909" s="114">
        <v>45646</v>
      </c>
      <c r="D909" s="114" t="s">
        <v>287</v>
      </c>
      <c r="E909" s="90">
        <v>664100</v>
      </c>
      <c r="F909" s="146" t="s">
        <v>429</v>
      </c>
      <c r="G909" s="84" t="s">
        <v>972</v>
      </c>
      <c r="H909" s="99" t="s">
        <v>136</v>
      </c>
      <c r="I909" s="85">
        <v>24773</v>
      </c>
      <c r="AH909" s="73"/>
    </row>
    <row r="910" spans="2:34" ht="24" hidden="1" customHeight="1">
      <c r="B910" s="114" t="s">
        <v>891</v>
      </c>
      <c r="C910" s="114">
        <v>45646</v>
      </c>
      <c r="D910" s="114" t="s">
        <v>287</v>
      </c>
      <c r="E910" s="90">
        <v>641300</v>
      </c>
      <c r="F910" s="146" t="s">
        <v>429</v>
      </c>
      <c r="G910" s="84" t="s">
        <v>973</v>
      </c>
      <c r="H910" s="99" t="s">
        <v>136</v>
      </c>
      <c r="I910" s="85">
        <v>5108</v>
      </c>
      <c r="AH910" s="73"/>
    </row>
    <row r="911" spans="2:34" ht="24" hidden="1" customHeight="1">
      <c r="B911" s="114" t="s">
        <v>891</v>
      </c>
      <c r="C911" s="114">
        <v>45650</v>
      </c>
      <c r="D911" s="114" t="s">
        <v>269</v>
      </c>
      <c r="E911" s="90">
        <v>618103</v>
      </c>
      <c r="F911" s="146" t="s">
        <v>282</v>
      </c>
      <c r="G911" s="84" t="s">
        <v>974</v>
      </c>
      <c r="H911" s="99" t="s">
        <v>153</v>
      </c>
      <c r="I911" s="85">
        <v>1000</v>
      </c>
      <c r="AH911" s="73"/>
    </row>
    <row r="912" spans="2:34" ht="24" hidden="1" customHeight="1">
      <c r="B912" s="114" t="s">
        <v>891</v>
      </c>
      <c r="C912" s="114">
        <v>45650</v>
      </c>
      <c r="D912" s="114" t="s">
        <v>269</v>
      </c>
      <c r="E912" s="90">
        <v>618103</v>
      </c>
      <c r="F912" s="146" t="s">
        <v>282</v>
      </c>
      <c r="G912" s="84" t="s">
        <v>975</v>
      </c>
      <c r="H912" s="99" t="s">
        <v>153</v>
      </c>
      <c r="I912" s="85">
        <v>1000</v>
      </c>
      <c r="AH912" s="73"/>
    </row>
    <row r="913" spans="2:34" ht="24" hidden="1" customHeight="1">
      <c r="B913" s="114" t="s">
        <v>891</v>
      </c>
      <c r="C913" s="114">
        <v>45652</v>
      </c>
      <c r="D913" s="114" t="s">
        <v>269</v>
      </c>
      <c r="E913" s="90">
        <v>618103</v>
      </c>
      <c r="F913" s="146" t="s">
        <v>282</v>
      </c>
      <c r="G913" s="84" t="s">
        <v>976</v>
      </c>
      <c r="H913" s="99" t="s">
        <v>153</v>
      </c>
      <c r="I913" s="85">
        <v>1000</v>
      </c>
      <c r="AH913" s="73"/>
    </row>
    <row r="914" spans="2:34" ht="24" customHeight="1">
      <c r="B914" s="114" t="s">
        <v>891</v>
      </c>
      <c r="C914" s="114">
        <v>45652</v>
      </c>
      <c r="D914" s="114" t="s">
        <v>273</v>
      </c>
      <c r="E914" s="90">
        <v>605700</v>
      </c>
      <c r="F914" s="146" t="s">
        <v>274</v>
      </c>
      <c r="G914" s="84" t="s">
        <v>977</v>
      </c>
      <c r="H914" s="99" t="s">
        <v>148</v>
      </c>
      <c r="I914" s="85">
        <v>47600</v>
      </c>
      <c r="AH914" s="73"/>
    </row>
    <row r="915" spans="2:34" ht="24" hidden="1" customHeight="1">
      <c r="B915" s="114" t="s">
        <v>891</v>
      </c>
      <c r="C915" s="114">
        <v>45653</v>
      </c>
      <c r="D915" s="114" t="s">
        <v>269</v>
      </c>
      <c r="E915" s="90">
        <v>618103</v>
      </c>
      <c r="F915" s="146" t="s">
        <v>282</v>
      </c>
      <c r="G915" s="84" t="s">
        <v>978</v>
      </c>
      <c r="H915" s="99" t="s">
        <v>153</v>
      </c>
      <c r="I915" s="85">
        <v>1000</v>
      </c>
      <c r="AH915" s="73"/>
    </row>
    <row r="916" spans="2:34" ht="24" hidden="1" customHeight="1">
      <c r="B916" s="114" t="s">
        <v>891</v>
      </c>
      <c r="C916" s="114">
        <v>45655</v>
      </c>
      <c r="D916" s="114" t="s">
        <v>266</v>
      </c>
      <c r="E916" s="90">
        <v>605200</v>
      </c>
      <c r="F916" s="146" t="s">
        <v>475</v>
      </c>
      <c r="G916" s="84" t="s">
        <v>979</v>
      </c>
      <c r="H916" s="99" t="s">
        <v>179</v>
      </c>
      <c r="I916" s="85">
        <v>122597</v>
      </c>
      <c r="AH916" s="73"/>
    </row>
    <row r="917" spans="2:34" ht="24" hidden="1" customHeight="1">
      <c r="B917" s="114" t="s">
        <v>891</v>
      </c>
      <c r="C917" s="114">
        <v>45656</v>
      </c>
      <c r="D917" s="114" t="s">
        <v>392</v>
      </c>
      <c r="E917" s="90">
        <v>624200</v>
      </c>
      <c r="F917" s="146" t="s">
        <v>393</v>
      </c>
      <c r="G917" s="84" t="s">
        <v>520</v>
      </c>
      <c r="H917" s="99" t="s">
        <v>146</v>
      </c>
      <c r="I917" s="85">
        <v>55085</v>
      </c>
      <c r="AH917" s="73"/>
    </row>
    <row r="918" spans="2:34" ht="24" customHeight="1">
      <c r="B918" s="165"/>
      <c r="C918" s="93"/>
      <c r="D918" s="93"/>
      <c r="E918" s="94"/>
      <c r="F918" s="94"/>
      <c r="G918" s="95" t="s">
        <v>980</v>
      </c>
      <c r="H918" s="95"/>
      <c r="I918" s="96">
        <f>SUBTOTAL(109,Tableau13525678912[MONTANTS])</f>
        <v>740048</v>
      </c>
      <c r="AH918" s="73"/>
    </row>
  </sheetData>
  <mergeCells count="1">
    <mergeCell ref="B5:H5"/>
  </mergeCells>
  <phoneticPr fontId="9" type="noConversion"/>
  <dataValidations count="1">
    <dataValidation type="list" allowBlank="1" showInputMessage="1" showErrorMessage="1" sqref="H8:H917" xr:uid="{00000000-0002-0000-0500-000000000000}">
      <formula1>LIGNEBUDGET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J912"/>
  <sheetViews>
    <sheetView showGridLines="0" workbookViewId="0">
      <selection activeCell="H722" sqref="H722"/>
    </sheetView>
  </sheetViews>
  <sheetFormatPr defaultColWidth="11.42578125" defaultRowHeight="24" customHeight="1"/>
  <cols>
    <col min="1" max="1" width="4.7109375" style="74" customWidth="1"/>
    <col min="2" max="3" width="12.28515625" style="72" customWidth="1"/>
    <col min="4" max="4" width="8.85546875" style="72" customWidth="1"/>
    <col min="5" max="5" width="9" style="72" customWidth="1"/>
    <col min="6" max="6" width="41" style="73" customWidth="1"/>
    <col min="7" max="7" width="63.42578125" style="73" customWidth="1"/>
    <col min="8" max="8" width="49" style="73" customWidth="1"/>
    <col min="9" max="9" width="14.5703125" style="73" customWidth="1"/>
    <col min="10" max="11" width="11.42578125" style="73"/>
    <col min="12" max="12" width="14.85546875" style="73" bestFit="1" customWidth="1"/>
    <col min="13" max="33" width="11.42578125" style="73"/>
    <col min="34" max="16384" width="11.42578125" style="74"/>
  </cols>
  <sheetData>
    <row r="1" spans="2:36" ht="15"/>
    <row r="2" spans="2:36" ht="15"/>
    <row r="3" spans="2:36" ht="15"/>
    <row r="4" spans="2:36" ht="15"/>
    <row r="5" spans="2:36" ht="15.75">
      <c r="B5" s="312" t="s">
        <v>981</v>
      </c>
      <c r="C5" s="312"/>
      <c r="D5" s="312"/>
      <c r="E5" s="312"/>
      <c r="F5" s="312"/>
      <c r="G5" s="312"/>
      <c r="H5" s="312"/>
    </row>
    <row r="6" spans="2:36" ht="15"/>
    <row r="7" spans="2:36" s="79" customFormat="1" ht="19.5" customHeight="1">
      <c r="B7" s="164" t="s">
        <v>118</v>
      </c>
      <c r="C7" s="75" t="s">
        <v>259</v>
      </c>
      <c r="D7" s="75" t="s">
        <v>260</v>
      </c>
      <c r="E7" s="75" t="s">
        <v>8</v>
      </c>
      <c r="F7" s="76" t="s">
        <v>261</v>
      </c>
      <c r="G7" s="76" t="s">
        <v>262</v>
      </c>
      <c r="H7" s="97" t="s">
        <v>263</v>
      </c>
      <c r="I7" s="77" t="s">
        <v>264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</row>
    <row r="8" spans="2:36" s="79" customFormat="1" ht="19.5" hidden="1" customHeight="1">
      <c r="B8" s="163" t="s">
        <v>120</v>
      </c>
      <c r="C8" s="80">
        <v>45663</v>
      </c>
      <c r="D8" s="80" t="s">
        <v>266</v>
      </c>
      <c r="E8" s="81">
        <v>638400</v>
      </c>
      <c r="F8" s="82" t="s">
        <v>267</v>
      </c>
      <c r="G8" s="82" t="s">
        <v>982</v>
      </c>
      <c r="H8" s="98" t="s">
        <v>114</v>
      </c>
      <c r="I8" s="83">
        <v>40000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</row>
    <row r="9" spans="2:36" s="86" customFormat="1" ht="19.5" hidden="1" customHeight="1">
      <c r="B9" s="163" t="s">
        <v>120</v>
      </c>
      <c r="C9" s="80">
        <v>45663</v>
      </c>
      <c r="D9" s="80" t="s">
        <v>266</v>
      </c>
      <c r="E9" s="81">
        <v>638400</v>
      </c>
      <c r="F9" s="84" t="s">
        <v>267</v>
      </c>
      <c r="G9" s="84" t="s">
        <v>983</v>
      </c>
      <c r="H9" s="99" t="s">
        <v>114</v>
      </c>
      <c r="I9" s="85">
        <v>25000</v>
      </c>
    </row>
    <row r="10" spans="2:36" s="78" customFormat="1" ht="19.5" hidden="1" customHeight="1">
      <c r="B10" s="163" t="s">
        <v>120</v>
      </c>
      <c r="C10" s="87">
        <v>45663</v>
      </c>
      <c r="D10" s="87" t="s">
        <v>266</v>
      </c>
      <c r="E10" s="81">
        <v>638400</v>
      </c>
      <c r="F10" s="84" t="s">
        <v>267</v>
      </c>
      <c r="G10" s="84" t="s">
        <v>984</v>
      </c>
      <c r="H10" s="99" t="s">
        <v>114</v>
      </c>
      <c r="I10" s="85">
        <v>40000</v>
      </c>
    </row>
    <row r="11" spans="2:36" s="78" customFormat="1" ht="19.5" hidden="1" customHeight="1">
      <c r="B11" s="163" t="s">
        <v>120</v>
      </c>
      <c r="C11" s="87">
        <v>45664</v>
      </c>
      <c r="D11" s="87" t="s">
        <v>269</v>
      </c>
      <c r="E11" s="81">
        <v>618102</v>
      </c>
      <c r="F11" s="84" t="s">
        <v>282</v>
      </c>
      <c r="G11" s="84" t="s">
        <v>985</v>
      </c>
      <c r="H11" s="99" t="s">
        <v>153</v>
      </c>
      <c r="I11" s="85">
        <v>1000</v>
      </c>
    </row>
    <row r="12" spans="2:36" s="78" customFormat="1" ht="19.5" hidden="1" customHeight="1">
      <c r="B12" s="163" t="s">
        <v>120</v>
      </c>
      <c r="C12" s="87">
        <v>45665</v>
      </c>
      <c r="D12" s="87" t="s">
        <v>266</v>
      </c>
      <c r="E12" s="81">
        <v>618100</v>
      </c>
      <c r="F12" s="84" t="s">
        <v>341</v>
      </c>
      <c r="G12" s="84" t="s">
        <v>986</v>
      </c>
      <c r="H12" s="99" t="s">
        <v>153</v>
      </c>
      <c r="I12" s="85">
        <v>15000</v>
      </c>
    </row>
    <row r="13" spans="2:36" ht="24" hidden="1" customHeight="1">
      <c r="B13" s="163" t="s">
        <v>120</v>
      </c>
      <c r="C13" s="87">
        <v>45665</v>
      </c>
      <c r="D13" s="87" t="s">
        <v>266</v>
      </c>
      <c r="E13" s="81">
        <v>618100</v>
      </c>
      <c r="F13" s="84" t="s">
        <v>341</v>
      </c>
      <c r="G13" s="84" t="s">
        <v>987</v>
      </c>
      <c r="H13" s="99" t="s">
        <v>153</v>
      </c>
      <c r="I13" s="85">
        <v>7000</v>
      </c>
      <c r="AH13" s="73"/>
      <c r="AI13" s="73"/>
      <c r="AJ13" s="73"/>
    </row>
    <row r="14" spans="2:36" ht="24" hidden="1" customHeight="1">
      <c r="B14" s="163" t="s">
        <v>120</v>
      </c>
      <c r="C14" s="87">
        <v>45665</v>
      </c>
      <c r="D14" s="87" t="s">
        <v>266</v>
      </c>
      <c r="E14" s="81">
        <v>618100</v>
      </c>
      <c r="F14" s="84" t="s">
        <v>341</v>
      </c>
      <c r="G14" s="84" t="s">
        <v>988</v>
      </c>
      <c r="H14" s="99" t="s">
        <v>153</v>
      </c>
      <c r="I14" s="85">
        <v>7000</v>
      </c>
      <c r="AH14" s="73"/>
      <c r="AI14" s="73"/>
      <c r="AJ14" s="73"/>
    </row>
    <row r="15" spans="2:36" ht="24" hidden="1" customHeight="1">
      <c r="B15" s="163" t="s">
        <v>120</v>
      </c>
      <c r="C15" s="87">
        <v>45665</v>
      </c>
      <c r="D15" s="87" t="s">
        <v>266</v>
      </c>
      <c r="E15" s="81">
        <v>618100</v>
      </c>
      <c r="F15" s="84" t="s">
        <v>341</v>
      </c>
      <c r="G15" s="84" t="s">
        <v>989</v>
      </c>
      <c r="H15" s="99" t="s">
        <v>153</v>
      </c>
      <c r="I15" s="85">
        <v>7000</v>
      </c>
      <c r="AH15" s="73"/>
      <c r="AI15" s="73"/>
      <c r="AJ15" s="73"/>
    </row>
    <row r="16" spans="2:36" ht="24" hidden="1" customHeight="1">
      <c r="B16" s="163" t="s">
        <v>120</v>
      </c>
      <c r="C16" s="87">
        <v>45665</v>
      </c>
      <c r="D16" s="87" t="s">
        <v>266</v>
      </c>
      <c r="E16" s="81">
        <v>618100</v>
      </c>
      <c r="F16" s="84" t="s">
        <v>341</v>
      </c>
      <c r="G16" s="84" t="s">
        <v>990</v>
      </c>
      <c r="H16" s="99" t="s">
        <v>153</v>
      </c>
      <c r="I16" s="85">
        <v>9000</v>
      </c>
      <c r="AH16" s="73"/>
      <c r="AI16" s="73"/>
      <c r="AJ16" s="73"/>
    </row>
    <row r="17" spans="2:36" s="89" customFormat="1" ht="24" hidden="1" customHeight="1">
      <c r="B17" s="163" t="s">
        <v>120</v>
      </c>
      <c r="C17" s="87">
        <v>45670</v>
      </c>
      <c r="D17" s="87" t="s">
        <v>287</v>
      </c>
      <c r="E17" s="81">
        <v>632700</v>
      </c>
      <c r="F17" s="84" t="s">
        <v>288</v>
      </c>
      <c r="G17" s="84" t="s">
        <v>991</v>
      </c>
      <c r="H17" s="99" t="s">
        <v>160</v>
      </c>
      <c r="I17" s="85">
        <v>1378350</v>
      </c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2:36" ht="24" hidden="1" customHeight="1">
      <c r="B18" s="163" t="s">
        <v>120</v>
      </c>
      <c r="C18" s="87">
        <v>45670</v>
      </c>
      <c r="D18" s="87" t="s">
        <v>287</v>
      </c>
      <c r="E18" s="90">
        <v>632700</v>
      </c>
      <c r="F18" s="146" t="s">
        <v>288</v>
      </c>
      <c r="G18" s="84" t="s">
        <v>992</v>
      </c>
      <c r="H18" s="99" t="s">
        <v>161</v>
      </c>
      <c r="I18" s="85">
        <v>1378350</v>
      </c>
      <c r="AH18" s="73"/>
      <c r="AI18" s="73"/>
      <c r="AJ18" s="73"/>
    </row>
    <row r="19" spans="2:36" ht="24" hidden="1" customHeight="1">
      <c r="B19" s="163" t="s">
        <v>120</v>
      </c>
      <c r="C19" s="87">
        <v>45671</v>
      </c>
      <c r="D19" s="87" t="s">
        <v>287</v>
      </c>
      <c r="E19" s="90">
        <v>632700</v>
      </c>
      <c r="F19" s="146" t="s">
        <v>288</v>
      </c>
      <c r="G19" s="84" t="s">
        <v>993</v>
      </c>
      <c r="H19" s="99" t="s">
        <v>175</v>
      </c>
      <c r="I19" s="85">
        <v>175000</v>
      </c>
      <c r="AH19" s="73"/>
      <c r="AI19" s="73"/>
      <c r="AJ19" s="73"/>
    </row>
    <row r="20" spans="2:36" ht="24" hidden="1" customHeight="1">
      <c r="B20" s="163" t="s">
        <v>120</v>
      </c>
      <c r="C20" s="87">
        <v>45671</v>
      </c>
      <c r="D20" s="87" t="s">
        <v>287</v>
      </c>
      <c r="E20" s="90">
        <v>632700</v>
      </c>
      <c r="F20" s="146" t="s">
        <v>288</v>
      </c>
      <c r="G20" s="84" t="s">
        <v>994</v>
      </c>
      <c r="H20" s="99" t="s">
        <v>175</v>
      </c>
      <c r="I20" s="85">
        <v>350000</v>
      </c>
      <c r="AH20" s="73"/>
      <c r="AI20" s="73"/>
      <c r="AJ20" s="73"/>
    </row>
    <row r="21" spans="2:36" s="92" customFormat="1" ht="24" hidden="1" customHeight="1">
      <c r="B21" s="163" t="s">
        <v>120</v>
      </c>
      <c r="C21" s="87">
        <v>45673</v>
      </c>
      <c r="D21" s="87" t="s">
        <v>273</v>
      </c>
      <c r="E21" s="90">
        <v>605700</v>
      </c>
      <c r="F21" s="146" t="s">
        <v>274</v>
      </c>
      <c r="G21" s="84" t="s">
        <v>995</v>
      </c>
      <c r="H21" s="99" t="s">
        <v>148</v>
      </c>
      <c r="I21" s="85">
        <v>3000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</row>
    <row r="22" spans="2:36" ht="24" hidden="1" customHeight="1">
      <c r="B22" s="163" t="s">
        <v>120</v>
      </c>
      <c r="C22" s="87">
        <v>45673</v>
      </c>
      <c r="D22" s="87" t="s">
        <v>266</v>
      </c>
      <c r="E22" s="90">
        <v>638400</v>
      </c>
      <c r="F22" s="146" t="s">
        <v>267</v>
      </c>
      <c r="G22" s="84" t="s">
        <v>996</v>
      </c>
      <c r="H22" s="99" t="s">
        <v>116</v>
      </c>
      <c r="I22" s="85">
        <v>45000</v>
      </c>
      <c r="AH22" s="73"/>
      <c r="AI22" s="73"/>
      <c r="AJ22" s="73"/>
    </row>
    <row r="23" spans="2:36" ht="24" hidden="1" customHeight="1">
      <c r="B23" s="163" t="s">
        <v>120</v>
      </c>
      <c r="C23" s="87">
        <v>45673</v>
      </c>
      <c r="D23" s="87" t="s">
        <v>266</v>
      </c>
      <c r="E23" s="90">
        <v>638400</v>
      </c>
      <c r="F23" s="146" t="s">
        <v>267</v>
      </c>
      <c r="G23" s="84" t="s">
        <v>997</v>
      </c>
      <c r="H23" s="99" t="s">
        <v>114</v>
      </c>
      <c r="I23" s="85">
        <v>90000</v>
      </c>
      <c r="AH23" s="73"/>
      <c r="AI23" s="73"/>
      <c r="AJ23" s="73"/>
    </row>
    <row r="24" spans="2:36" ht="24" hidden="1" customHeight="1">
      <c r="B24" s="163" t="s">
        <v>120</v>
      </c>
      <c r="C24" s="87">
        <v>45673</v>
      </c>
      <c r="D24" s="87" t="s">
        <v>287</v>
      </c>
      <c r="E24" s="90">
        <v>632700</v>
      </c>
      <c r="F24" s="146" t="s">
        <v>288</v>
      </c>
      <c r="G24" s="84" t="s">
        <v>998</v>
      </c>
      <c r="H24" s="99" t="s">
        <v>159</v>
      </c>
      <c r="I24" s="85">
        <v>2680125</v>
      </c>
      <c r="AH24" s="73"/>
      <c r="AI24" s="73"/>
      <c r="AJ24" s="73"/>
    </row>
    <row r="25" spans="2:36" ht="24" hidden="1" customHeight="1">
      <c r="B25" s="163" t="s">
        <v>120</v>
      </c>
      <c r="C25" s="87">
        <v>45674</v>
      </c>
      <c r="D25" s="87" t="s">
        <v>266</v>
      </c>
      <c r="E25" s="90">
        <v>605800</v>
      </c>
      <c r="F25" s="146" t="s">
        <v>285</v>
      </c>
      <c r="G25" s="84" t="s">
        <v>999</v>
      </c>
      <c r="H25" s="99" t="s">
        <v>147</v>
      </c>
      <c r="I25" s="85">
        <v>18000</v>
      </c>
      <c r="AH25" s="73"/>
      <c r="AI25" s="73"/>
      <c r="AJ25" s="73"/>
    </row>
    <row r="26" spans="2:36" ht="24" hidden="1" customHeight="1">
      <c r="B26" s="163" t="s">
        <v>120</v>
      </c>
      <c r="C26" s="87">
        <v>45675</v>
      </c>
      <c r="D26" s="87" t="s">
        <v>269</v>
      </c>
      <c r="E26" s="90">
        <v>618102</v>
      </c>
      <c r="F26" s="146" t="s">
        <v>282</v>
      </c>
      <c r="G26" s="84" t="s">
        <v>1000</v>
      </c>
      <c r="H26" s="99" t="s">
        <v>153</v>
      </c>
      <c r="I26" s="85">
        <v>1000</v>
      </c>
      <c r="AH26" s="73"/>
      <c r="AI26" s="73"/>
      <c r="AJ26" s="73"/>
    </row>
    <row r="27" spans="2:36" s="73" customFormat="1" ht="24" hidden="1" customHeight="1">
      <c r="B27" s="163" t="s">
        <v>120</v>
      </c>
      <c r="C27" s="87">
        <v>45676</v>
      </c>
      <c r="D27" s="87" t="s">
        <v>269</v>
      </c>
      <c r="E27" s="90">
        <v>618102</v>
      </c>
      <c r="F27" s="146" t="s">
        <v>282</v>
      </c>
      <c r="G27" s="84" t="s">
        <v>1001</v>
      </c>
      <c r="H27" s="99" t="s">
        <v>153</v>
      </c>
      <c r="I27" s="85">
        <v>1000</v>
      </c>
    </row>
    <row r="28" spans="2:36" ht="24" hidden="1" customHeight="1">
      <c r="B28" s="163" t="s">
        <v>120</v>
      </c>
      <c r="C28" s="87">
        <v>45676</v>
      </c>
      <c r="D28" s="87" t="s">
        <v>269</v>
      </c>
      <c r="E28" s="90">
        <v>618102</v>
      </c>
      <c r="F28" s="146" t="s">
        <v>282</v>
      </c>
      <c r="G28" s="84" t="s">
        <v>1002</v>
      </c>
      <c r="H28" s="99" t="s">
        <v>153</v>
      </c>
      <c r="I28" s="85">
        <v>1000</v>
      </c>
      <c r="AH28" s="73"/>
      <c r="AI28" s="73"/>
      <c r="AJ28" s="73"/>
    </row>
    <row r="29" spans="2:36" ht="24" hidden="1" customHeight="1">
      <c r="B29" s="163" t="s">
        <v>120</v>
      </c>
      <c r="C29" s="162">
        <v>45677</v>
      </c>
      <c r="D29" s="162" t="s">
        <v>287</v>
      </c>
      <c r="E29" s="90">
        <v>661100</v>
      </c>
      <c r="F29" s="146" t="s">
        <v>427</v>
      </c>
      <c r="G29" s="84" t="s">
        <v>1003</v>
      </c>
      <c r="H29" s="99" t="s">
        <v>170</v>
      </c>
      <c r="I29" s="85">
        <v>320747</v>
      </c>
      <c r="AH29" s="73"/>
      <c r="AI29" s="73"/>
      <c r="AJ29" s="73"/>
    </row>
    <row r="30" spans="2:36" ht="24" hidden="1" customHeight="1">
      <c r="B30" s="163" t="s">
        <v>120</v>
      </c>
      <c r="C30" s="162">
        <v>45677</v>
      </c>
      <c r="D30" s="162" t="s">
        <v>287</v>
      </c>
      <c r="E30" s="90">
        <v>661100</v>
      </c>
      <c r="F30" s="146" t="s">
        <v>427</v>
      </c>
      <c r="G30" s="84" t="s">
        <v>1004</v>
      </c>
      <c r="H30" s="99" t="s">
        <v>176</v>
      </c>
      <c r="I30" s="85">
        <v>127697</v>
      </c>
      <c r="AH30" s="73"/>
      <c r="AI30" s="73"/>
      <c r="AJ30" s="73"/>
    </row>
    <row r="31" spans="2:36" ht="24" hidden="1" customHeight="1">
      <c r="B31" s="163" t="s">
        <v>120</v>
      </c>
      <c r="C31" s="114">
        <v>45677</v>
      </c>
      <c r="D31" s="114" t="s">
        <v>287</v>
      </c>
      <c r="E31" s="90">
        <v>661100</v>
      </c>
      <c r="F31" s="146" t="s">
        <v>427</v>
      </c>
      <c r="G31" s="84" t="s">
        <v>1005</v>
      </c>
      <c r="H31" s="99" t="s">
        <v>168</v>
      </c>
      <c r="I31" s="85">
        <v>320747</v>
      </c>
      <c r="AH31" s="73"/>
      <c r="AI31" s="73"/>
      <c r="AJ31" s="73"/>
    </row>
    <row r="32" spans="2:36" ht="24" hidden="1" customHeight="1">
      <c r="B32" s="163" t="s">
        <v>120</v>
      </c>
      <c r="C32" s="114">
        <v>45677</v>
      </c>
      <c r="D32" s="114" t="s">
        <v>287</v>
      </c>
      <c r="E32" s="90">
        <v>661100</v>
      </c>
      <c r="F32" s="146" t="s">
        <v>427</v>
      </c>
      <c r="G32" s="84" t="s">
        <v>1006</v>
      </c>
      <c r="H32" s="99" t="s">
        <v>164</v>
      </c>
      <c r="I32" s="85">
        <v>409336</v>
      </c>
      <c r="AH32" s="73"/>
      <c r="AI32" s="73"/>
      <c r="AJ32" s="73"/>
    </row>
    <row r="33" spans="2:36" ht="24" hidden="1" customHeight="1">
      <c r="B33" s="163" t="s">
        <v>120</v>
      </c>
      <c r="C33" s="80">
        <v>45677</v>
      </c>
      <c r="D33" s="80" t="s">
        <v>287</v>
      </c>
      <c r="E33" s="90">
        <v>661100</v>
      </c>
      <c r="F33" s="146" t="s">
        <v>427</v>
      </c>
      <c r="G33" s="84" t="s">
        <v>1007</v>
      </c>
      <c r="H33" s="99" t="s">
        <v>158</v>
      </c>
      <c r="I33" s="85">
        <v>127697</v>
      </c>
      <c r="AH33" s="73"/>
      <c r="AI33" s="73"/>
      <c r="AJ33" s="73"/>
    </row>
    <row r="34" spans="2:36" ht="24" hidden="1" customHeight="1">
      <c r="B34" s="163" t="s">
        <v>120</v>
      </c>
      <c r="C34" s="114">
        <v>45677</v>
      </c>
      <c r="D34" s="114" t="s">
        <v>287</v>
      </c>
      <c r="E34" s="90">
        <v>637200</v>
      </c>
      <c r="F34" s="146" t="s">
        <v>299</v>
      </c>
      <c r="G34" s="84" t="s">
        <v>1008</v>
      </c>
      <c r="H34" s="99" t="s">
        <v>173</v>
      </c>
      <c r="I34" s="85">
        <v>275000</v>
      </c>
      <c r="AH34" s="73"/>
      <c r="AI34" s="73"/>
      <c r="AJ34" s="73"/>
    </row>
    <row r="35" spans="2:36" ht="24" hidden="1" customHeight="1">
      <c r="B35" s="163" t="s">
        <v>120</v>
      </c>
      <c r="C35" s="114">
        <v>45677</v>
      </c>
      <c r="D35" s="114" t="s">
        <v>287</v>
      </c>
      <c r="E35" s="90">
        <v>664100</v>
      </c>
      <c r="F35" s="146" t="s">
        <v>420</v>
      </c>
      <c r="G35" s="84" t="s">
        <v>1009</v>
      </c>
      <c r="H35" s="99" t="s">
        <v>136</v>
      </c>
      <c r="I35" s="85">
        <v>91325</v>
      </c>
      <c r="AH35" s="73"/>
      <c r="AI35" s="73"/>
      <c r="AJ35" s="73"/>
    </row>
    <row r="36" spans="2:36" ht="24" hidden="1" customHeight="1">
      <c r="B36" s="163" t="s">
        <v>120</v>
      </c>
      <c r="C36" s="114">
        <v>45677</v>
      </c>
      <c r="D36" s="114" t="s">
        <v>287</v>
      </c>
      <c r="E36" s="90">
        <v>664100</v>
      </c>
      <c r="F36" s="146" t="s">
        <v>420</v>
      </c>
      <c r="G36" s="84" t="s">
        <v>1010</v>
      </c>
      <c r="H36" s="99" t="s">
        <v>136</v>
      </c>
      <c r="I36" s="85">
        <v>24773</v>
      </c>
      <c r="AH36" s="73"/>
      <c r="AI36" s="73"/>
      <c r="AJ36" s="73"/>
    </row>
    <row r="37" spans="2:36" ht="24" hidden="1" customHeight="1">
      <c r="B37" s="163" t="s">
        <v>120</v>
      </c>
      <c r="C37" s="114">
        <v>45677</v>
      </c>
      <c r="D37" s="114" t="s">
        <v>287</v>
      </c>
      <c r="E37" s="90">
        <v>663100</v>
      </c>
      <c r="F37" s="146" t="s">
        <v>424</v>
      </c>
      <c r="G37" s="84" t="s">
        <v>1011</v>
      </c>
      <c r="H37" s="99" t="s">
        <v>168</v>
      </c>
      <c r="I37" s="85">
        <v>50000</v>
      </c>
      <c r="AH37" s="73"/>
      <c r="AI37" s="73"/>
      <c r="AJ37" s="73"/>
    </row>
    <row r="38" spans="2:36" ht="24" hidden="1" customHeight="1">
      <c r="B38" s="163" t="s">
        <v>120</v>
      </c>
      <c r="C38" s="114">
        <v>45677</v>
      </c>
      <c r="D38" s="114" t="s">
        <v>287</v>
      </c>
      <c r="E38" s="90">
        <v>664100</v>
      </c>
      <c r="F38" s="146" t="s">
        <v>420</v>
      </c>
      <c r="G38" s="84" t="s">
        <v>1012</v>
      </c>
      <c r="H38" s="99" t="s">
        <v>136</v>
      </c>
      <c r="I38" s="85">
        <v>24773</v>
      </c>
      <c r="AH38" s="73"/>
      <c r="AI38" s="73"/>
      <c r="AJ38" s="73"/>
    </row>
    <row r="39" spans="2:36" ht="24" hidden="1" customHeight="1">
      <c r="B39" s="163" t="s">
        <v>120</v>
      </c>
      <c r="C39" s="114">
        <v>45677</v>
      </c>
      <c r="D39" s="114" t="s">
        <v>287</v>
      </c>
      <c r="E39" s="90">
        <v>664100</v>
      </c>
      <c r="F39" s="146" t="s">
        <v>420</v>
      </c>
      <c r="G39" s="84" t="s">
        <v>1013</v>
      </c>
      <c r="H39" s="99" t="s">
        <v>136</v>
      </c>
      <c r="I39" s="85">
        <v>108511</v>
      </c>
      <c r="AH39" s="73"/>
      <c r="AI39" s="73"/>
      <c r="AJ39" s="73"/>
    </row>
    <row r="40" spans="2:36" ht="24" hidden="1" customHeight="1">
      <c r="B40" s="163" t="s">
        <v>120</v>
      </c>
      <c r="C40" s="114">
        <v>45677</v>
      </c>
      <c r="D40" s="114" t="s">
        <v>287</v>
      </c>
      <c r="E40" s="90">
        <v>664100</v>
      </c>
      <c r="F40" s="146" t="s">
        <v>420</v>
      </c>
      <c r="G40" s="84" t="s">
        <v>1014</v>
      </c>
      <c r="H40" s="99" t="s">
        <v>136</v>
      </c>
      <c r="I40" s="85">
        <v>108511</v>
      </c>
      <c r="AH40" s="73"/>
      <c r="AI40" s="73"/>
      <c r="AJ40" s="73"/>
    </row>
    <row r="41" spans="2:36" ht="24" hidden="1" customHeight="1">
      <c r="B41" s="163" t="s">
        <v>120</v>
      </c>
      <c r="C41" s="114">
        <v>45677</v>
      </c>
      <c r="D41" s="114" t="s">
        <v>287</v>
      </c>
      <c r="E41" s="90">
        <v>664100</v>
      </c>
      <c r="F41" s="146" t="s">
        <v>420</v>
      </c>
      <c r="G41" s="84" t="s">
        <v>1015</v>
      </c>
      <c r="H41" s="99" t="s">
        <v>136</v>
      </c>
      <c r="I41" s="85">
        <v>161258</v>
      </c>
      <c r="AH41" s="73"/>
      <c r="AI41" s="73"/>
      <c r="AJ41" s="73"/>
    </row>
    <row r="42" spans="2:36" ht="24" hidden="1" customHeight="1">
      <c r="B42" s="163" t="s">
        <v>120</v>
      </c>
      <c r="C42" s="114">
        <v>45677</v>
      </c>
      <c r="D42" s="114" t="s">
        <v>287</v>
      </c>
      <c r="E42" s="90">
        <v>664100</v>
      </c>
      <c r="F42" s="146" t="s">
        <v>420</v>
      </c>
      <c r="G42" s="84" t="s">
        <v>1016</v>
      </c>
      <c r="H42" s="99" t="s">
        <v>136</v>
      </c>
      <c r="I42" s="85">
        <v>24773</v>
      </c>
      <c r="AH42" s="73"/>
      <c r="AI42" s="73"/>
      <c r="AJ42" s="73"/>
    </row>
    <row r="43" spans="2:36" ht="24" hidden="1" customHeight="1">
      <c r="B43" s="163" t="s">
        <v>120</v>
      </c>
      <c r="C43" s="114">
        <v>45677</v>
      </c>
      <c r="D43" s="114" t="s">
        <v>287</v>
      </c>
      <c r="E43" s="90">
        <v>664100</v>
      </c>
      <c r="F43" s="146" t="s">
        <v>420</v>
      </c>
      <c r="G43" s="84" t="s">
        <v>1017</v>
      </c>
      <c r="H43" s="99" t="s">
        <v>136</v>
      </c>
      <c r="I43" s="85">
        <v>91325</v>
      </c>
      <c r="AH43" s="73"/>
      <c r="AI43" s="73"/>
      <c r="AJ43" s="73"/>
    </row>
    <row r="44" spans="2:36" ht="24" hidden="1" customHeight="1">
      <c r="B44" s="163" t="s">
        <v>120</v>
      </c>
      <c r="C44" s="114">
        <v>45677</v>
      </c>
      <c r="D44" s="114" t="s">
        <v>287</v>
      </c>
      <c r="E44" s="90">
        <v>664100</v>
      </c>
      <c r="F44" s="146" t="s">
        <v>420</v>
      </c>
      <c r="G44" s="84" t="s">
        <v>1018</v>
      </c>
      <c r="H44" s="99" t="s">
        <v>136</v>
      </c>
      <c r="I44" s="85">
        <v>91325</v>
      </c>
      <c r="AH44" s="73"/>
      <c r="AI44" s="73"/>
      <c r="AJ44" s="73"/>
    </row>
    <row r="45" spans="2:36" ht="24" hidden="1" customHeight="1">
      <c r="B45" s="163" t="s">
        <v>120</v>
      </c>
      <c r="C45" s="114">
        <v>45677</v>
      </c>
      <c r="D45" s="114" t="s">
        <v>287</v>
      </c>
      <c r="E45" s="90">
        <v>664100</v>
      </c>
      <c r="F45" s="146" t="s">
        <v>420</v>
      </c>
      <c r="G45" s="84" t="s">
        <v>1019</v>
      </c>
      <c r="H45" s="99" t="s">
        <v>136</v>
      </c>
      <c r="I45" s="85">
        <v>108511</v>
      </c>
      <c r="AH45" s="73"/>
      <c r="AI45" s="73"/>
      <c r="AJ45" s="73"/>
    </row>
    <row r="46" spans="2:36" ht="24" hidden="1" customHeight="1">
      <c r="B46" s="163" t="s">
        <v>120</v>
      </c>
      <c r="C46" s="114">
        <v>45677</v>
      </c>
      <c r="D46" s="114" t="s">
        <v>266</v>
      </c>
      <c r="E46" s="90">
        <v>618102</v>
      </c>
      <c r="F46" s="146" t="s">
        <v>282</v>
      </c>
      <c r="G46" s="84" t="s">
        <v>1020</v>
      </c>
      <c r="H46" s="99" t="s">
        <v>153</v>
      </c>
      <c r="I46" s="85">
        <v>300</v>
      </c>
      <c r="AH46" s="73"/>
      <c r="AI46" s="73"/>
      <c r="AJ46" s="73"/>
    </row>
    <row r="47" spans="2:36" ht="24" hidden="1" customHeight="1">
      <c r="B47" s="163" t="s">
        <v>120</v>
      </c>
      <c r="C47" s="114">
        <v>45677</v>
      </c>
      <c r="D47" s="114" t="s">
        <v>266</v>
      </c>
      <c r="E47" s="90">
        <v>618102</v>
      </c>
      <c r="F47" s="146" t="s">
        <v>282</v>
      </c>
      <c r="G47" s="84" t="s">
        <v>1020</v>
      </c>
      <c r="H47" s="99" t="s">
        <v>153</v>
      </c>
      <c r="I47" s="85">
        <v>300</v>
      </c>
      <c r="AH47" s="73"/>
      <c r="AI47" s="73"/>
      <c r="AJ47" s="73"/>
    </row>
    <row r="48" spans="2:36" ht="24" hidden="1" customHeight="1">
      <c r="B48" s="163" t="s">
        <v>120</v>
      </c>
      <c r="C48" s="80">
        <v>45677</v>
      </c>
      <c r="D48" s="80" t="s">
        <v>273</v>
      </c>
      <c r="E48" s="90">
        <v>605700</v>
      </c>
      <c r="F48" s="146" t="s">
        <v>274</v>
      </c>
      <c r="G48" s="84" t="s">
        <v>1021</v>
      </c>
      <c r="H48" s="99" t="s">
        <v>148</v>
      </c>
      <c r="I48" s="85">
        <v>43600</v>
      </c>
      <c r="AH48" s="73"/>
      <c r="AI48" s="73"/>
      <c r="AJ48" s="73"/>
    </row>
    <row r="49" spans="2:36" s="92" customFormat="1" ht="24" hidden="1" customHeight="1">
      <c r="B49" s="163" t="s">
        <v>120</v>
      </c>
      <c r="C49" s="114">
        <v>45677</v>
      </c>
      <c r="D49" s="114" t="s">
        <v>287</v>
      </c>
      <c r="E49" s="90">
        <v>663100</v>
      </c>
      <c r="F49" s="146" t="s">
        <v>424</v>
      </c>
      <c r="G49" s="84" t="s">
        <v>1022</v>
      </c>
      <c r="H49" s="99" t="s">
        <v>166</v>
      </c>
      <c r="I49" s="85">
        <v>50000</v>
      </c>
      <c r="J49" s="91"/>
      <c r="K49" s="91"/>
      <c r="L49" s="91"/>
      <c r="M49" s="102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</row>
    <row r="50" spans="2:36" ht="24" hidden="1" customHeight="1">
      <c r="B50" s="163" t="s">
        <v>120</v>
      </c>
      <c r="C50" s="114">
        <v>45677</v>
      </c>
      <c r="D50" s="114" t="s">
        <v>287</v>
      </c>
      <c r="E50" s="90">
        <v>663800</v>
      </c>
      <c r="F50" s="146" t="s">
        <v>422</v>
      </c>
      <c r="G50" s="84" t="s">
        <v>1023</v>
      </c>
      <c r="H50" s="99" t="s">
        <v>168</v>
      </c>
      <c r="I50" s="85">
        <v>100000</v>
      </c>
      <c r="AH50" s="73"/>
      <c r="AI50" s="73"/>
      <c r="AJ50" s="73"/>
    </row>
    <row r="51" spans="2:36" ht="24" hidden="1" customHeight="1">
      <c r="B51" s="163" t="s">
        <v>120</v>
      </c>
      <c r="C51" s="114">
        <v>45677</v>
      </c>
      <c r="D51" s="114" t="s">
        <v>287</v>
      </c>
      <c r="E51" s="90">
        <v>663800</v>
      </c>
      <c r="F51" s="146" t="s">
        <v>422</v>
      </c>
      <c r="G51" s="84" t="s">
        <v>1024</v>
      </c>
      <c r="H51" s="99" t="s">
        <v>167</v>
      </c>
      <c r="I51" s="85">
        <v>100000</v>
      </c>
      <c r="AH51" s="73"/>
      <c r="AI51" s="73"/>
      <c r="AJ51" s="73"/>
    </row>
    <row r="52" spans="2:36" s="73" customFormat="1" ht="24" hidden="1" customHeight="1">
      <c r="B52" s="163" t="s">
        <v>120</v>
      </c>
      <c r="C52" s="114">
        <v>45677</v>
      </c>
      <c r="D52" s="114" t="s">
        <v>287</v>
      </c>
      <c r="E52" s="90">
        <v>663800</v>
      </c>
      <c r="F52" s="146" t="s">
        <v>422</v>
      </c>
      <c r="G52" s="84" t="s">
        <v>1025</v>
      </c>
      <c r="H52" s="99" t="s">
        <v>170</v>
      </c>
      <c r="I52" s="85">
        <v>100000</v>
      </c>
    </row>
    <row r="53" spans="2:36" ht="24" hidden="1" customHeight="1">
      <c r="B53" s="163" t="s">
        <v>120</v>
      </c>
      <c r="C53" s="115">
        <v>45677</v>
      </c>
      <c r="D53" s="115" t="s">
        <v>287</v>
      </c>
      <c r="E53" s="103">
        <v>663800</v>
      </c>
      <c r="F53" s="147" t="s">
        <v>422</v>
      </c>
      <c r="G53" s="104" t="s">
        <v>1026</v>
      </c>
      <c r="H53" s="99" t="s">
        <v>165</v>
      </c>
      <c r="I53" s="105">
        <v>100000</v>
      </c>
      <c r="AH53" s="73"/>
      <c r="AI53" s="73"/>
      <c r="AJ53" s="73"/>
    </row>
    <row r="54" spans="2:36" ht="24" hidden="1" customHeight="1">
      <c r="B54" s="163" t="s">
        <v>120</v>
      </c>
      <c r="C54" s="115">
        <v>45677</v>
      </c>
      <c r="D54" s="115" t="s">
        <v>287</v>
      </c>
      <c r="E54" s="103">
        <v>663800</v>
      </c>
      <c r="F54" s="147" t="s">
        <v>422</v>
      </c>
      <c r="G54" s="104" t="s">
        <v>1027</v>
      </c>
      <c r="H54" s="99" t="s">
        <v>164</v>
      </c>
      <c r="I54" s="105">
        <v>100000</v>
      </c>
      <c r="AH54" s="73"/>
      <c r="AI54" s="73"/>
      <c r="AJ54" s="73"/>
    </row>
    <row r="55" spans="2:36" ht="24" hidden="1" customHeight="1">
      <c r="B55" s="163" t="s">
        <v>120</v>
      </c>
      <c r="C55" s="114">
        <v>45677</v>
      </c>
      <c r="D55" s="114" t="s">
        <v>287</v>
      </c>
      <c r="E55" s="90">
        <v>663800</v>
      </c>
      <c r="F55" s="146" t="s">
        <v>422</v>
      </c>
      <c r="G55" s="84" t="s">
        <v>1028</v>
      </c>
      <c r="H55" s="99" t="s">
        <v>174</v>
      </c>
      <c r="I55" s="85">
        <v>100000</v>
      </c>
      <c r="AH55" s="73"/>
      <c r="AI55" s="73"/>
      <c r="AJ55" s="73"/>
    </row>
    <row r="56" spans="2:36" ht="24" hidden="1" customHeight="1">
      <c r="B56" s="163" t="s">
        <v>120</v>
      </c>
      <c r="C56" s="114">
        <v>45677</v>
      </c>
      <c r="D56" s="114" t="s">
        <v>287</v>
      </c>
      <c r="E56" s="90">
        <v>663800</v>
      </c>
      <c r="F56" s="146" t="s">
        <v>422</v>
      </c>
      <c r="G56" s="84" t="s">
        <v>1029</v>
      </c>
      <c r="H56" s="99" t="s">
        <v>169</v>
      </c>
      <c r="I56" s="85">
        <v>100000</v>
      </c>
      <c r="AH56" s="73"/>
      <c r="AI56" s="73"/>
      <c r="AJ56" s="73"/>
    </row>
    <row r="57" spans="2:36" ht="24" hidden="1" customHeight="1">
      <c r="B57" s="163" t="s">
        <v>120</v>
      </c>
      <c r="C57" s="114">
        <v>45677</v>
      </c>
      <c r="D57" s="114" t="s">
        <v>287</v>
      </c>
      <c r="E57" s="90">
        <v>663100</v>
      </c>
      <c r="F57" s="146" t="s">
        <v>424</v>
      </c>
      <c r="G57" s="84" t="s">
        <v>1030</v>
      </c>
      <c r="H57" s="99" t="s">
        <v>170</v>
      </c>
      <c r="I57" s="85">
        <v>50000</v>
      </c>
      <c r="AH57" s="73"/>
      <c r="AI57" s="73"/>
      <c r="AJ57" s="73"/>
    </row>
    <row r="58" spans="2:36" ht="24" hidden="1" customHeight="1">
      <c r="B58" s="163" t="s">
        <v>120</v>
      </c>
      <c r="C58" s="114">
        <v>45677</v>
      </c>
      <c r="D58" s="114" t="s">
        <v>287</v>
      </c>
      <c r="E58" s="90">
        <v>663100</v>
      </c>
      <c r="F58" s="146" t="s">
        <v>424</v>
      </c>
      <c r="G58" s="84" t="s">
        <v>1031</v>
      </c>
      <c r="H58" s="99" t="s">
        <v>164</v>
      </c>
      <c r="I58" s="85">
        <v>50000</v>
      </c>
      <c r="AH58" s="73"/>
      <c r="AI58" s="73"/>
      <c r="AJ58" s="73"/>
    </row>
    <row r="59" spans="2:36" ht="24" hidden="1" customHeight="1">
      <c r="B59" s="163" t="s">
        <v>120</v>
      </c>
      <c r="C59" s="114">
        <v>45677</v>
      </c>
      <c r="D59" s="114" t="s">
        <v>287</v>
      </c>
      <c r="E59" s="90">
        <v>663100</v>
      </c>
      <c r="F59" s="146" t="s">
        <v>424</v>
      </c>
      <c r="G59" s="84" t="s">
        <v>1032</v>
      </c>
      <c r="H59" s="99" t="s">
        <v>169</v>
      </c>
      <c r="I59" s="85">
        <v>50000</v>
      </c>
      <c r="AH59" s="73"/>
      <c r="AI59" s="73"/>
      <c r="AJ59" s="73"/>
    </row>
    <row r="60" spans="2:36" ht="24" hidden="1" customHeight="1">
      <c r="B60" s="163" t="s">
        <v>120</v>
      </c>
      <c r="C60" s="114">
        <v>45677</v>
      </c>
      <c r="D60" s="114" t="s">
        <v>287</v>
      </c>
      <c r="E60" s="90">
        <v>663100</v>
      </c>
      <c r="F60" s="146" t="s">
        <v>424</v>
      </c>
      <c r="G60" s="84" t="s">
        <v>1033</v>
      </c>
      <c r="H60" s="99" t="s">
        <v>174</v>
      </c>
      <c r="I60" s="85">
        <v>50000</v>
      </c>
      <c r="AH60" s="73"/>
      <c r="AI60" s="73"/>
      <c r="AJ60" s="73"/>
    </row>
    <row r="61" spans="2:36" ht="24" hidden="1" customHeight="1">
      <c r="B61" s="163" t="s">
        <v>120</v>
      </c>
      <c r="C61" s="114">
        <v>45677</v>
      </c>
      <c r="D61" s="114" t="s">
        <v>287</v>
      </c>
      <c r="E61" s="90">
        <v>663100</v>
      </c>
      <c r="F61" s="146" t="s">
        <v>424</v>
      </c>
      <c r="G61" s="84" t="s">
        <v>1034</v>
      </c>
      <c r="H61" s="99" t="s">
        <v>167</v>
      </c>
      <c r="I61" s="85">
        <v>50000</v>
      </c>
      <c r="AH61" s="73"/>
      <c r="AI61" s="73"/>
      <c r="AJ61" s="73"/>
    </row>
    <row r="62" spans="2:36" ht="24" hidden="1" customHeight="1">
      <c r="B62" s="163" t="s">
        <v>120</v>
      </c>
      <c r="C62" s="114">
        <v>45677</v>
      </c>
      <c r="D62" s="114" t="s">
        <v>287</v>
      </c>
      <c r="E62" s="90">
        <v>663100</v>
      </c>
      <c r="F62" s="146" t="s">
        <v>424</v>
      </c>
      <c r="G62" s="84" t="s">
        <v>1035</v>
      </c>
      <c r="H62" s="99" t="s">
        <v>165</v>
      </c>
      <c r="I62" s="85">
        <v>50000</v>
      </c>
      <c r="AH62" s="73"/>
      <c r="AI62" s="73"/>
      <c r="AJ62" s="73"/>
    </row>
    <row r="63" spans="2:36" ht="24" hidden="1" customHeight="1">
      <c r="B63" s="163" t="s">
        <v>120</v>
      </c>
      <c r="C63" s="114">
        <v>45677</v>
      </c>
      <c r="D63" s="114" t="s">
        <v>287</v>
      </c>
      <c r="E63" s="90">
        <v>661100</v>
      </c>
      <c r="F63" s="146" t="s">
        <v>427</v>
      </c>
      <c r="G63" s="84" t="s">
        <v>1036</v>
      </c>
      <c r="H63" s="99" t="s">
        <v>157</v>
      </c>
      <c r="I63" s="85">
        <v>127697</v>
      </c>
      <c r="AH63" s="73"/>
      <c r="AI63" s="73"/>
      <c r="AJ63" s="73"/>
    </row>
    <row r="64" spans="2:36" ht="24" hidden="1" customHeight="1">
      <c r="B64" s="163" t="s">
        <v>120</v>
      </c>
      <c r="C64" s="114">
        <v>45677</v>
      </c>
      <c r="D64" s="114" t="s">
        <v>287</v>
      </c>
      <c r="E64" s="90">
        <v>661100</v>
      </c>
      <c r="F64" s="146" t="s">
        <v>427</v>
      </c>
      <c r="G64" s="84" t="s">
        <v>1037</v>
      </c>
      <c r="H64" s="99" t="s">
        <v>165</v>
      </c>
      <c r="I64" s="85">
        <v>409336</v>
      </c>
      <c r="AH64" s="73"/>
      <c r="AI64" s="73"/>
      <c r="AJ64" s="73"/>
    </row>
    <row r="65" spans="2:36" ht="24" hidden="1" customHeight="1">
      <c r="B65" s="163" t="s">
        <v>120</v>
      </c>
      <c r="C65" s="114">
        <v>45677</v>
      </c>
      <c r="D65" s="114" t="s">
        <v>287</v>
      </c>
      <c r="E65" s="90">
        <v>661100</v>
      </c>
      <c r="F65" s="146" t="s">
        <v>427</v>
      </c>
      <c r="G65" s="84" t="s">
        <v>1038</v>
      </c>
      <c r="H65" s="99" t="s">
        <v>166</v>
      </c>
      <c r="I65" s="85">
        <v>781224</v>
      </c>
      <c r="AH65" s="73"/>
      <c r="AI65" s="73"/>
      <c r="AJ65" s="73"/>
    </row>
    <row r="66" spans="2:36" ht="24" hidden="1" customHeight="1">
      <c r="B66" s="163" t="s">
        <v>120</v>
      </c>
      <c r="C66" s="114">
        <v>45677</v>
      </c>
      <c r="D66" s="114" t="s">
        <v>287</v>
      </c>
      <c r="E66" s="90">
        <v>661100</v>
      </c>
      <c r="F66" s="146" t="s">
        <v>427</v>
      </c>
      <c r="G66" s="84" t="s">
        <v>1039</v>
      </c>
      <c r="H66" s="99" t="s">
        <v>174</v>
      </c>
      <c r="I66" s="85">
        <v>320747</v>
      </c>
      <c r="AH66" s="73"/>
      <c r="AI66" s="73"/>
      <c r="AJ66" s="73"/>
    </row>
    <row r="67" spans="2:36" ht="24" hidden="1" customHeight="1">
      <c r="B67" s="163" t="s">
        <v>120</v>
      </c>
      <c r="C67" s="114">
        <v>45677</v>
      </c>
      <c r="D67" s="114" t="s">
        <v>287</v>
      </c>
      <c r="E67" s="90">
        <v>661100</v>
      </c>
      <c r="F67" s="146" t="s">
        <v>427</v>
      </c>
      <c r="G67" s="84" t="s">
        <v>1040</v>
      </c>
      <c r="H67" s="99" t="s">
        <v>169</v>
      </c>
      <c r="I67" s="85">
        <v>320747</v>
      </c>
      <c r="AH67" s="73"/>
      <c r="AI67" s="73"/>
      <c r="AJ67" s="73"/>
    </row>
    <row r="68" spans="2:36" ht="24" hidden="1" customHeight="1">
      <c r="B68" s="163" t="s">
        <v>120</v>
      </c>
      <c r="C68" s="114">
        <v>45677</v>
      </c>
      <c r="D68" s="114" t="s">
        <v>287</v>
      </c>
      <c r="E68" s="90">
        <v>661100</v>
      </c>
      <c r="F68" s="146" t="s">
        <v>427</v>
      </c>
      <c r="G68" s="84" t="s">
        <v>1041</v>
      </c>
      <c r="H68" s="99" t="s">
        <v>167</v>
      </c>
      <c r="I68" s="85">
        <v>409336</v>
      </c>
      <c r="AH68" s="73"/>
      <c r="AI68" s="73"/>
      <c r="AJ68" s="73"/>
    </row>
    <row r="69" spans="2:36" ht="24" hidden="1" customHeight="1">
      <c r="B69" s="163" t="s">
        <v>120</v>
      </c>
      <c r="C69" s="114">
        <v>45677</v>
      </c>
      <c r="D69" s="114" t="s">
        <v>287</v>
      </c>
      <c r="E69" s="90">
        <v>664100</v>
      </c>
      <c r="F69" s="146" t="s">
        <v>420</v>
      </c>
      <c r="G69" s="84" t="s">
        <v>1042</v>
      </c>
      <c r="H69" s="99" t="s">
        <v>136</v>
      </c>
      <c r="I69" s="85">
        <v>91325</v>
      </c>
      <c r="AH69" s="73"/>
      <c r="AI69" s="73"/>
      <c r="AJ69" s="73"/>
    </row>
    <row r="70" spans="2:36" ht="24" hidden="1" customHeight="1">
      <c r="B70" s="163" t="s">
        <v>120</v>
      </c>
      <c r="C70" s="114">
        <v>45677</v>
      </c>
      <c r="D70" s="114" t="s">
        <v>287</v>
      </c>
      <c r="E70" s="90">
        <v>641300</v>
      </c>
      <c r="F70" s="146" t="s">
        <v>429</v>
      </c>
      <c r="G70" s="84" t="s">
        <v>1043</v>
      </c>
      <c r="H70" s="99" t="s">
        <v>136</v>
      </c>
      <c r="I70" s="85">
        <v>5108</v>
      </c>
      <c r="AH70" s="73"/>
      <c r="AI70" s="73"/>
      <c r="AJ70" s="73"/>
    </row>
    <row r="71" spans="2:36" ht="24" hidden="1" customHeight="1">
      <c r="B71" s="163" t="s">
        <v>120</v>
      </c>
      <c r="C71" s="114">
        <v>45677</v>
      </c>
      <c r="D71" s="114" t="s">
        <v>287</v>
      </c>
      <c r="E71" s="90">
        <v>641300</v>
      </c>
      <c r="F71" s="146" t="s">
        <v>429</v>
      </c>
      <c r="G71" s="84" t="s">
        <v>1044</v>
      </c>
      <c r="H71" s="99" t="s">
        <v>136</v>
      </c>
      <c r="I71" s="85">
        <v>22373</v>
      </c>
      <c r="AH71" s="73"/>
      <c r="AI71" s="73"/>
      <c r="AJ71" s="73"/>
    </row>
    <row r="72" spans="2:36" ht="24" hidden="1" customHeight="1">
      <c r="B72" s="163" t="s">
        <v>120</v>
      </c>
      <c r="C72" s="114">
        <v>45677</v>
      </c>
      <c r="D72" s="114" t="s">
        <v>287</v>
      </c>
      <c r="E72" s="90">
        <v>641300</v>
      </c>
      <c r="F72" s="146" t="s">
        <v>429</v>
      </c>
      <c r="G72" s="84" t="s">
        <v>1045</v>
      </c>
      <c r="H72" s="99" t="s">
        <v>136</v>
      </c>
      <c r="I72" s="85">
        <v>5108</v>
      </c>
      <c r="AH72" s="73"/>
      <c r="AI72" s="73"/>
      <c r="AJ72" s="73"/>
    </row>
    <row r="73" spans="2:36" ht="24" hidden="1" customHeight="1">
      <c r="B73" s="163" t="s">
        <v>120</v>
      </c>
      <c r="C73" s="114">
        <v>45677</v>
      </c>
      <c r="D73" s="114" t="s">
        <v>287</v>
      </c>
      <c r="E73" s="90">
        <v>641300</v>
      </c>
      <c r="F73" s="146" t="s">
        <v>429</v>
      </c>
      <c r="G73" s="84" t="s">
        <v>1046</v>
      </c>
      <c r="H73" s="99" t="s">
        <v>136</v>
      </c>
      <c r="I73" s="85">
        <v>18830</v>
      </c>
      <c r="AH73" s="73"/>
      <c r="AI73" s="73"/>
      <c r="AJ73" s="73"/>
    </row>
    <row r="74" spans="2:36" ht="24" hidden="1" customHeight="1">
      <c r="B74" s="163" t="s">
        <v>120</v>
      </c>
      <c r="C74" s="114">
        <v>45677</v>
      </c>
      <c r="D74" s="114" t="s">
        <v>287</v>
      </c>
      <c r="E74" s="90">
        <v>641300</v>
      </c>
      <c r="F74" s="146" t="s">
        <v>429</v>
      </c>
      <c r="G74" s="84" t="s">
        <v>1047</v>
      </c>
      <c r="H74" s="99" t="s">
        <v>136</v>
      </c>
      <c r="I74" s="85">
        <v>22373</v>
      </c>
      <c r="AH74" s="73"/>
      <c r="AI74" s="73"/>
      <c r="AJ74" s="73"/>
    </row>
    <row r="75" spans="2:36" ht="24" hidden="1" customHeight="1">
      <c r="B75" s="163" t="s">
        <v>120</v>
      </c>
      <c r="C75" s="114">
        <v>45678</v>
      </c>
      <c r="D75" s="114" t="s">
        <v>266</v>
      </c>
      <c r="E75" s="90">
        <v>605600</v>
      </c>
      <c r="F75" s="146" t="s">
        <v>292</v>
      </c>
      <c r="G75" s="84" t="s">
        <v>1048</v>
      </c>
      <c r="H75" s="99" t="s">
        <v>148</v>
      </c>
      <c r="I75" s="85">
        <v>15000</v>
      </c>
      <c r="AH75" s="73"/>
      <c r="AI75" s="73"/>
      <c r="AJ75" s="73"/>
    </row>
    <row r="76" spans="2:36" ht="24" hidden="1" customHeight="1">
      <c r="B76" s="163" t="s">
        <v>120</v>
      </c>
      <c r="C76" s="114">
        <v>45678</v>
      </c>
      <c r="D76" s="114" t="s">
        <v>266</v>
      </c>
      <c r="E76" s="90">
        <v>605600</v>
      </c>
      <c r="F76" s="146" t="s">
        <v>292</v>
      </c>
      <c r="G76" s="84" t="s">
        <v>1049</v>
      </c>
      <c r="H76" s="99" t="s">
        <v>148</v>
      </c>
      <c r="I76" s="85">
        <v>23000</v>
      </c>
      <c r="AH76" s="73"/>
      <c r="AI76" s="73"/>
      <c r="AJ76" s="73"/>
    </row>
    <row r="77" spans="2:36" ht="24" hidden="1" customHeight="1">
      <c r="B77" s="163" t="s">
        <v>120</v>
      </c>
      <c r="C77" s="114">
        <v>45678</v>
      </c>
      <c r="D77" s="114" t="s">
        <v>269</v>
      </c>
      <c r="E77" s="90">
        <v>618102</v>
      </c>
      <c r="F77" s="146" t="s">
        <v>282</v>
      </c>
      <c r="G77" s="84" t="s">
        <v>1050</v>
      </c>
      <c r="H77" s="99" t="s">
        <v>153</v>
      </c>
      <c r="I77" s="85">
        <v>1000</v>
      </c>
      <c r="AH77" s="73"/>
      <c r="AI77" s="73"/>
      <c r="AJ77" s="73"/>
    </row>
    <row r="78" spans="2:36" ht="24" hidden="1" customHeight="1">
      <c r="B78" s="163" t="s">
        <v>120</v>
      </c>
      <c r="C78" s="114">
        <v>45678</v>
      </c>
      <c r="D78" s="114" t="s">
        <v>269</v>
      </c>
      <c r="E78" s="90">
        <v>618102</v>
      </c>
      <c r="F78" s="146" t="s">
        <v>282</v>
      </c>
      <c r="G78" s="84" t="s">
        <v>1051</v>
      </c>
      <c r="H78" s="99" t="s">
        <v>153</v>
      </c>
      <c r="I78" s="85">
        <v>1000</v>
      </c>
      <c r="AH78" s="73"/>
      <c r="AI78" s="73"/>
      <c r="AJ78" s="73"/>
    </row>
    <row r="79" spans="2:36" ht="24" hidden="1" customHeight="1">
      <c r="B79" s="163" t="s">
        <v>120</v>
      </c>
      <c r="C79" s="114">
        <v>45679</v>
      </c>
      <c r="D79" s="114" t="s">
        <v>266</v>
      </c>
      <c r="E79" s="90">
        <v>618102</v>
      </c>
      <c r="F79" s="146" t="s">
        <v>282</v>
      </c>
      <c r="G79" s="84" t="s">
        <v>1052</v>
      </c>
      <c r="H79" s="99" t="s">
        <v>153</v>
      </c>
      <c r="I79" s="85">
        <v>1000</v>
      </c>
      <c r="AH79" s="73"/>
      <c r="AI79" s="73"/>
      <c r="AJ79" s="73"/>
    </row>
    <row r="80" spans="2:36" ht="24" hidden="1" customHeight="1">
      <c r="B80" s="163" t="s">
        <v>120</v>
      </c>
      <c r="C80" s="114">
        <v>45680</v>
      </c>
      <c r="D80" s="114" t="s">
        <v>383</v>
      </c>
      <c r="E80" s="90">
        <v>646200</v>
      </c>
      <c r="F80" s="146" t="s">
        <v>329</v>
      </c>
      <c r="G80" s="84" t="s">
        <v>1053</v>
      </c>
      <c r="H80" s="99" t="s">
        <v>144</v>
      </c>
      <c r="I80" s="85">
        <v>14400</v>
      </c>
      <c r="AH80" s="73"/>
      <c r="AI80" s="73"/>
      <c r="AJ80" s="73"/>
    </row>
    <row r="81" spans="2:36" ht="24" hidden="1" customHeight="1">
      <c r="B81" s="163" t="s">
        <v>120</v>
      </c>
      <c r="C81" s="114">
        <v>45680</v>
      </c>
      <c r="D81" s="114" t="s">
        <v>383</v>
      </c>
      <c r="E81" s="90">
        <v>646800</v>
      </c>
      <c r="F81" s="146" t="s">
        <v>385</v>
      </c>
      <c r="G81" s="84" t="s">
        <v>1054</v>
      </c>
      <c r="H81" s="99" t="s">
        <v>144</v>
      </c>
      <c r="I81" s="85">
        <v>2500</v>
      </c>
      <c r="AH81" s="73"/>
      <c r="AI81" s="73"/>
      <c r="AJ81" s="73"/>
    </row>
    <row r="82" spans="2:36" ht="24" hidden="1" customHeight="1">
      <c r="B82" s="163" t="s">
        <v>120</v>
      </c>
      <c r="C82" s="114">
        <v>45680</v>
      </c>
      <c r="D82" s="114" t="s">
        <v>266</v>
      </c>
      <c r="E82" s="90">
        <v>618102</v>
      </c>
      <c r="F82" s="146" t="s">
        <v>282</v>
      </c>
      <c r="G82" s="84" t="s">
        <v>1055</v>
      </c>
      <c r="H82" s="99" t="s">
        <v>153</v>
      </c>
      <c r="I82" s="85">
        <v>1000</v>
      </c>
      <c r="AH82" s="73"/>
      <c r="AI82" s="73"/>
      <c r="AJ82" s="73"/>
    </row>
    <row r="83" spans="2:36" ht="24" hidden="1" customHeight="1">
      <c r="B83" s="163" t="s">
        <v>120</v>
      </c>
      <c r="C83" s="114">
        <v>45680</v>
      </c>
      <c r="D83" s="114" t="s">
        <v>266</v>
      </c>
      <c r="E83" s="90">
        <v>618102</v>
      </c>
      <c r="F83" s="146" t="s">
        <v>282</v>
      </c>
      <c r="G83" s="84" t="s">
        <v>1056</v>
      </c>
      <c r="H83" s="99" t="s">
        <v>153</v>
      </c>
      <c r="I83" s="85">
        <v>1000</v>
      </c>
      <c r="AH83" s="73"/>
      <c r="AI83" s="73"/>
      <c r="AJ83" s="73"/>
    </row>
    <row r="84" spans="2:36" s="73" customFormat="1" ht="24" hidden="1" customHeight="1">
      <c r="B84" s="163" t="s">
        <v>120</v>
      </c>
      <c r="C84" s="114">
        <v>45681</v>
      </c>
      <c r="D84" s="114" t="s">
        <v>266</v>
      </c>
      <c r="E84" s="90">
        <v>618102</v>
      </c>
      <c r="F84" s="146" t="s">
        <v>282</v>
      </c>
      <c r="G84" s="84" t="s">
        <v>1057</v>
      </c>
      <c r="H84" s="99" t="s">
        <v>153</v>
      </c>
      <c r="I84" s="85">
        <v>1000</v>
      </c>
    </row>
    <row r="85" spans="2:36" ht="24" hidden="1" customHeight="1">
      <c r="B85" s="163" t="s">
        <v>120</v>
      </c>
      <c r="C85" s="114">
        <v>45681</v>
      </c>
      <c r="D85" s="114" t="s">
        <v>266</v>
      </c>
      <c r="E85" s="90">
        <v>618102</v>
      </c>
      <c r="F85" s="146" t="s">
        <v>282</v>
      </c>
      <c r="G85" s="84" t="s">
        <v>1058</v>
      </c>
      <c r="H85" s="99" t="s">
        <v>153</v>
      </c>
      <c r="I85" s="85">
        <v>1000</v>
      </c>
      <c r="AH85" s="73"/>
      <c r="AI85" s="73"/>
      <c r="AJ85" s="73"/>
    </row>
    <row r="86" spans="2:36" ht="24" hidden="1" customHeight="1">
      <c r="B86" s="163" t="s">
        <v>120</v>
      </c>
      <c r="C86" s="114">
        <v>45684</v>
      </c>
      <c r="D86" s="114" t="s">
        <v>266</v>
      </c>
      <c r="E86" s="90">
        <v>638400</v>
      </c>
      <c r="F86" s="146" t="s">
        <v>267</v>
      </c>
      <c r="G86" s="84" t="s">
        <v>1059</v>
      </c>
      <c r="H86" s="99" t="s">
        <v>116</v>
      </c>
      <c r="I86" s="85">
        <v>15000</v>
      </c>
      <c r="AH86" s="73"/>
      <c r="AI86" s="73"/>
      <c r="AJ86" s="73"/>
    </row>
    <row r="87" spans="2:36" ht="24" hidden="1" customHeight="1">
      <c r="B87" s="163" t="s">
        <v>120</v>
      </c>
      <c r="C87" s="114">
        <v>45684</v>
      </c>
      <c r="D87" s="114" t="s">
        <v>266</v>
      </c>
      <c r="E87" s="90">
        <v>618102</v>
      </c>
      <c r="F87" s="146" t="s">
        <v>282</v>
      </c>
      <c r="G87" s="84" t="s">
        <v>1060</v>
      </c>
      <c r="H87" s="99" t="s">
        <v>153</v>
      </c>
      <c r="I87" s="85">
        <v>1000</v>
      </c>
      <c r="AH87" s="73"/>
      <c r="AI87" s="73"/>
      <c r="AJ87" s="73"/>
    </row>
    <row r="88" spans="2:36" ht="24" hidden="1" customHeight="1">
      <c r="B88" s="163" t="s">
        <v>120</v>
      </c>
      <c r="C88" s="114">
        <v>45685</v>
      </c>
      <c r="D88" s="114" t="s">
        <v>266</v>
      </c>
      <c r="E88" s="90">
        <v>605200</v>
      </c>
      <c r="F88" s="146" t="s">
        <v>475</v>
      </c>
      <c r="G88" s="84" t="s">
        <v>1061</v>
      </c>
      <c r="H88" s="99" t="s">
        <v>179</v>
      </c>
      <c r="I88" s="85">
        <v>131961</v>
      </c>
      <c r="AH88" s="73"/>
      <c r="AI88" s="73"/>
      <c r="AJ88" s="73"/>
    </row>
    <row r="89" spans="2:36" ht="24" hidden="1" customHeight="1">
      <c r="B89" s="163" t="s">
        <v>120</v>
      </c>
      <c r="C89" s="114">
        <v>45685</v>
      </c>
      <c r="D89" s="114" t="s">
        <v>266</v>
      </c>
      <c r="E89" s="90">
        <v>618102</v>
      </c>
      <c r="F89" s="146" t="s">
        <v>282</v>
      </c>
      <c r="G89" s="84" t="s">
        <v>1062</v>
      </c>
      <c r="H89" s="99" t="s">
        <v>153</v>
      </c>
      <c r="I89" s="85">
        <v>300</v>
      </c>
      <c r="AH89" s="73"/>
      <c r="AI89" s="73"/>
      <c r="AJ89" s="73"/>
    </row>
    <row r="90" spans="2:36" ht="24" hidden="1" customHeight="1">
      <c r="B90" s="163" t="s">
        <v>120</v>
      </c>
      <c r="C90" s="114">
        <v>45685</v>
      </c>
      <c r="D90" s="114" t="s">
        <v>266</v>
      </c>
      <c r="E90" s="90">
        <v>618102</v>
      </c>
      <c r="F90" s="146" t="s">
        <v>282</v>
      </c>
      <c r="G90" s="84" t="s">
        <v>1063</v>
      </c>
      <c r="H90" s="99" t="s">
        <v>153</v>
      </c>
      <c r="I90" s="85">
        <v>300</v>
      </c>
      <c r="AH90" s="73"/>
      <c r="AI90" s="73"/>
      <c r="AJ90" s="73"/>
    </row>
    <row r="91" spans="2:36" ht="24" hidden="1" customHeight="1">
      <c r="B91" s="163" t="s">
        <v>120</v>
      </c>
      <c r="C91" s="114">
        <v>45686</v>
      </c>
      <c r="D91" s="114" t="s">
        <v>266</v>
      </c>
      <c r="E91" s="90">
        <v>618102</v>
      </c>
      <c r="F91" s="146" t="s">
        <v>282</v>
      </c>
      <c r="G91" s="84" t="s">
        <v>1064</v>
      </c>
      <c r="H91" s="99" t="s">
        <v>153</v>
      </c>
      <c r="I91" s="85">
        <v>1000</v>
      </c>
      <c r="AH91" s="73"/>
      <c r="AI91" s="73"/>
      <c r="AJ91" s="73"/>
    </row>
    <row r="92" spans="2:36" ht="24" hidden="1" customHeight="1">
      <c r="B92" s="163" t="s">
        <v>120</v>
      </c>
      <c r="C92" s="114">
        <v>45688</v>
      </c>
      <c r="D92" s="114" t="s">
        <v>383</v>
      </c>
      <c r="E92" s="90">
        <v>646300</v>
      </c>
      <c r="F92" s="146" t="s">
        <v>1065</v>
      </c>
      <c r="G92" s="84" t="s">
        <v>1066</v>
      </c>
      <c r="H92" s="99" t="s">
        <v>121</v>
      </c>
      <c r="I92" s="85">
        <v>200000</v>
      </c>
      <c r="AH92" s="73"/>
      <c r="AI92" s="73"/>
      <c r="AJ92" s="73"/>
    </row>
    <row r="93" spans="2:36" ht="24" hidden="1" customHeight="1">
      <c r="B93" s="163" t="s">
        <v>120</v>
      </c>
      <c r="C93" s="114">
        <v>45688</v>
      </c>
      <c r="D93" s="114" t="s">
        <v>383</v>
      </c>
      <c r="E93" s="90">
        <v>646200</v>
      </c>
      <c r="F93" s="146" t="s">
        <v>329</v>
      </c>
      <c r="G93" s="84" t="s">
        <v>1067</v>
      </c>
      <c r="H93" s="99" t="s">
        <v>121</v>
      </c>
      <c r="I93" s="85">
        <v>200000</v>
      </c>
      <c r="AH93" s="73"/>
      <c r="AI93" s="73"/>
      <c r="AJ93" s="73"/>
    </row>
    <row r="94" spans="2:36" ht="24" hidden="1" customHeight="1">
      <c r="B94" s="163" t="s">
        <v>120</v>
      </c>
      <c r="C94" s="114">
        <v>45688</v>
      </c>
      <c r="D94" s="114" t="s">
        <v>383</v>
      </c>
      <c r="E94" s="90">
        <v>646300</v>
      </c>
      <c r="F94" s="146" t="s">
        <v>1065</v>
      </c>
      <c r="G94" s="84" t="s">
        <v>1068</v>
      </c>
      <c r="H94" s="99" t="s">
        <v>121</v>
      </c>
      <c r="I94" s="85">
        <v>200000</v>
      </c>
      <c r="AH94" s="73"/>
      <c r="AI94" s="73"/>
      <c r="AJ94" s="73"/>
    </row>
    <row r="95" spans="2:36" ht="24" hidden="1" customHeight="1">
      <c r="B95" s="163" t="s">
        <v>120</v>
      </c>
      <c r="C95" s="114">
        <v>45688</v>
      </c>
      <c r="D95" s="114" t="s">
        <v>451</v>
      </c>
      <c r="E95" s="90">
        <v>631600</v>
      </c>
      <c r="F95" s="146" t="s">
        <v>452</v>
      </c>
      <c r="G95" s="84" t="s">
        <v>598</v>
      </c>
      <c r="H95" s="99" t="s">
        <v>149</v>
      </c>
      <c r="I95" s="85">
        <v>603900</v>
      </c>
      <c r="AH95" s="73"/>
      <c r="AI95" s="73"/>
      <c r="AJ95" s="73"/>
    </row>
    <row r="96" spans="2:36" ht="24" hidden="1" customHeight="1">
      <c r="B96" s="163" t="s">
        <v>120</v>
      </c>
      <c r="C96" s="114">
        <v>45688</v>
      </c>
      <c r="D96" s="114" t="s">
        <v>451</v>
      </c>
      <c r="E96" s="90">
        <v>631600</v>
      </c>
      <c r="F96" s="146" t="s">
        <v>452</v>
      </c>
      <c r="G96" s="84" t="s">
        <v>1069</v>
      </c>
      <c r="H96" s="99" t="s">
        <v>149</v>
      </c>
      <c r="I96" s="85">
        <v>432234</v>
      </c>
      <c r="AH96" s="73"/>
      <c r="AI96" s="73"/>
      <c r="AJ96" s="73"/>
    </row>
    <row r="97" spans="2:36" ht="24" hidden="1" customHeight="1">
      <c r="B97" s="114" t="s">
        <v>122</v>
      </c>
      <c r="C97" s="114">
        <v>45700</v>
      </c>
      <c r="D97" s="114" t="s">
        <v>269</v>
      </c>
      <c r="E97" s="90">
        <v>605600</v>
      </c>
      <c r="F97" s="146" t="s">
        <v>292</v>
      </c>
      <c r="G97" s="84" t="s">
        <v>1070</v>
      </c>
      <c r="H97" s="99" t="s">
        <v>42</v>
      </c>
      <c r="I97" s="85">
        <v>2500</v>
      </c>
      <c r="AH97" s="73"/>
      <c r="AI97" s="73"/>
      <c r="AJ97" s="73"/>
    </row>
    <row r="98" spans="2:36" ht="24" hidden="1" customHeight="1">
      <c r="B98" s="114" t="s">
        <v>122</v>
      </c>
      <c r="C98" s="114">
        <v>45695</v>
      </c>
      <c r="D98" s="114" t="s">
        <v>266</v>
      </c>
      <c r="E98" s="90">
        <v>605300</v>
      </c>
      <c r="F98" s="146" t="s">
        <v>270</v>
      </c>
      <c r="G98" s="84" t="s">
        <v>462</v>
      </c>
      <c r="H98" s="99" t="s">
        <v>140</v>
      </c>
      <c r="I98" s="85">
        <v>24853</v>
      </c>
      <c r="AH98" s="73"/>
      <c r="AI98" s="73"/>
      <c r="AJ98" s="73"/>
    </row>
    <row r="99" spans="2:36" ht="24" hidden="1" customHeight="1">
      <c r="B99" s="114" t="s">
        <v>122</v>
      </c>
      <c r="C99" s="114">
        <v>45691</v>
      </c>
      <c r="D99" s="114" t="s">
        <v>266</v>
      </c>
      <c r="E99" s="90">
        <v>605800</v>
      </c>
      <c r="F99" s="146" t="s">
        <v>285</v>
      </c>
      <c r="G99" s="84" t="s">
        <v>1071</v>
      </c>
      <c r="H99" s="99" t="s">
        <v>147</v>
      </c>
      <c r="I99" s="85">
        <v>18000</v>
      </c>
      <c r="AH99" s="73"/>
      <c r="AI99" s="73"/>
      <c r="AJ99" s="73"/>
    </row>
    <row r="100" spans="2:36" ht="24" hidden="1" customHeight="1">
      <c r="B100" s="114" t="s">
        <v>122</v>
      </c>
      <c r="C100" s="114">
        <v>45702</v>
      </c>
      <c r="D100" s="114" t="s">
        <v>291</v>
      </c>
      <c r="E100" s="90">
        <v>244200</v>
      </c>
      <c r="F100" s="146" t="s">
        <v>294</v>
      </c>
      <c r="G100" s="84" t="s">
        <v>1072</v>
      </c>
      <c r="H100" s="99" t="s">
        <v>42</v>
      </c>
      <c r="I100" s="85">
        <v>600000</v>
      </c>
      <c r="AH100" s="73"/>
      <c r="AI100" s="73"/>
      <c r="AJ100" s="73"/>
    </row>
    <row r="101" spans="2:36" ht="24" hidden="1" customHeight="1">
      <c r="B101" s="114" t="s">
        <v>122</v>
      </c>
      <c r="C101" s="114">
        <v>45693</v>
      </c>
      <c r="D101" s="114" t="s">
        <v>269</v>
      </c>
      <c r="E101" s="90">
        <v>628800</v>
      </c>
      <c r="F101" s="146" t="s">
        <v>306</v>
      </c>
      <c r="G101" s="84" t="s">
        <v>406</v>
      </c>
      <c r="H101" s="99" t="s">
        <v>73</v>
      </c>
      <c r="I101" s="85">
        <v>14900</v>
      </c>
      <c r="AH101" s="73"/>
      <c r="AI101" s="73"/>
      <c r="AJ101" s="73"/>
    </row>
    <row r="102" spans="2:36" ht="24" hidden="1" customHeight="1">
      <c r="B102" s="114" t="s">
        <v>122</v>
      </c>
      <c r="C102" s="114">
        <v>45693</v>
      </c>
      <c r="D102" s="114" t="s">
        <v>269</v>
      </c>
      <c r="E102" s="90">
        <v>628800</v>
      </c>
      <c r="F102" s="146" t="s">
        <v>306</v>
      </c>
      <c r="G102" s="84" t="s">
        <v>529</v>
      </c>
      <c r="H102" s="99" t="s">
        <v>73</v>
      </c>
      <c r="I102" s="85">
        <v>14900</v>
      </c>
      <c r="AH102" s="73"/>
      <c r="AI102" s="73"/>
      <c r="AJ102" s="73"/>
    </row>
    <row r="103" spans="2:36" ht="24" hidden="1" customHeight="1">
      <c r="B103" s="114" t="s">
        <v>122</v>
      </c>
      <c r="C103" s="114">
        <v>45693</v>
      </c>
      <c r="D103" s="114" t="s">
        <v>269</v>
      </c>
      <c r="E103" s="90">
        <v>628800</v>
      </c>
      <c r="F103" s="146" t="s">
        <v>306</v>
      </c>
      <c r="G103" s="84" t="s">
        <v>607</v>
      </c>
      <c r="H103" s="99" t="s">
        <v>73</v>
      </c>
      <c r="I103" s="85">
        <v>15500</v>
      </c>
      <c r="AH103" s="73"/>
      <c r="AI103" s="73"/>
      <c r="AJ103" s="73"/>
    </row>
    <row r="104" spans="2:36" ht="24" hidden="1" customHeight="1">
      <c r="B104" s="114" t="s">
        <v>122</v>
      </c>
      <c r="C104" s="114">
        <v>45693</v>
      </c>
      <c r="D104" s="114" t="s">
        <v>269</v>
      </c>
      <c r="E104" s="90">
        <v>628800</v>
      </c>
      <c r="F104" s="146" t="s">
        <v>306</v>
      </c>
      <c r="G104" s="84" t="s">
        <v>609</v>
      </c>
      <c r="H104" s="99" t="s">
        <v>73</v>
      </c>
      <c r="I104" s="85">
        <v>15500</v>
      </c>
      <c r="AH104" s="73"/>
      <c r="AI104" s="73"/>
      <c r="AJ104" s="73"/>
    </row>
    <row r="105" spans="2:36" ht="24" hidden="1" customHeight="1">
      <c r="B105" s="114" t="s">
        <v>122</v>
      </c>
      <c r="C105" s="114">
        <v>45701</v>
      </c>
      <c r="D105" s="114" t="s">
        <v>269</v>
      </c>
      <c r="E105" s="90">
        <v>628800</v>
      </c>
      <c r="F105" s="146" t="s">
        <v>306</v>
      </c>
      <c r="G105" s="84" t="s">
        <v>1073</v>
      </c>
      <c r="H105" s="99" t="s">
        <v>73</v>
      </c>
      <c r="I105" s="85">
        <v>15500</v>
      </c>
      <c r="AH105" s="73"/>
      <c r="AI105" s="73"/>
      <c r="AJ105" s="73"/>
    </row>
    <row r="106" spans="2:36" ht="24" hidden="1" customHeight="1">
      <c r="B106" s="114" t="s">
        <v>122</v>
      </c>
      <c r="C106" s="114">
        <v>45701</v>
      </c>
      <c r="D106" s="114" t="s">
        <v>269</v>
      </c>
      <c r="E106" s="90">
        <v>628800</v>
      </c>
      <c r="F106" s="146" t="s">
        <v>306</v>
      </c>
      <c r="G106" s="84" t="s">
        <v>1074</v>
      </c>
      <c r="H106" s="99" t="s">
        <v>73</v>
      </c>
      <c r="I106" s="85">
        <v>14900</v>
      </c>
      <c r="AH106" s="73"/>
      <c r="AI106" s="73"/>
      <c r="AJ106" s="73"/>
    </row>
    <row r="107" spans="2:36" ht="24" hidden="1" customHeight="1">
      <c r="B107" s="114" t="s">
        <v>122</v>
      </c>
      <c r="C107" s="114">
        <v>45701</v>
      </c>
      <c r="D107" s="114" t="s">
        <v>269</v>
      </c>
      <c r="E107" s="90">
        <v>628800</v>
      </c>
      <c r="F107" s="146" t="s">
        <v>306</v>
      </c>
      <c r="G107" s="84" t="s">
        <v>922</v>
      </c>
      <c r="H107" s="99" t="s">
        <v>73</v>
      </c>
      <c r="I107" s="85">
        <v>15500</v>
      </c>
      <c r="AH107" s="73"/>
      <c r="AI107" s="73"/>
      <c r="AJ107" s="73"/>
    </row>
    <row r="108" spans="2:36" ht="24" hidden="1" customHeight="1">
      <c r="B108" s="114" t="s">
        <v>122</v>
      </c>
      <c r="C108" s="114">
        <v>45693</v>
      </c>
      <c r="D108" s="114" t="s">
        <v>269</v>
      </c>
      <c r="E108" s="90">
        <v>628800</v>
      </c>
      <c r="F108" s="146" t="s">
        <v>306</v>
      </c>
      <c r="G108" s="84" t="s">
        <v>610</v>
      </c>
      <c r="H108" s="99" t="s">
        <v>73</v>
      </c>
      <c r="I108" s="85">
        <v>14900</v>
      </c>
      <c r="AH108" s="73"/>
      <c r="AI108" s="73"/>
      <c r="AJ108" s="73"/>
    </row>
    <row r="109" spans="2:36" ht="24" hidden="1" customHeight="1">
      <c r="B109" s="114" t="s">
        <v>122</v>
      </c>
      <c r="C109" s="114">
        <v>45693</v>
      </c>
      <c r="D109" s="114" t="s">
        <v>269</v>
      </c>
      <c r="E109" s="90">
        <v>628800</v>
      </c>
      <c r="F109" s="146" t="s">
        <v>306</v>
      </c>
      <c r="G109" s="84" t="s">
        <v>611</v>
      </c>
      <c r="H109" s="99" t="s">
        <v>73</v>
      </c>
      <c r="I109" s="85">
        <v>14900</v>
      </c>
      <c r="AH109" s="73"/>
      <c r="AI109" s="73"/>
      <c r="AJ109" s="73"/>
    </row>
    <row r="110" spans="2:36" ht="24" hidden="1" customHeight="1">
      <c r="B110" s="114" t="s">
        <v>122</v>
      </c>
      <c r="C110" s="114">
        <v>45693</v>
      </c>
      <c r="D110" s="114" t="s">
        <v>269</v>
      </c>
      <c r="E110" s="90">
        <v>628800</v>
      </c>
      <c r="F110" s="146" t="s">
        <v>306</v>
      </c>
      <c r="G110" s="84" t="s">
        <v>1075</v>
      </c>
      <c r="H110" s="99" t="s">
        <v>73</v>
      </c>
      <c r="I110" s="85">
        <v>15100</v>
      </c>
      <c r="AH110" s="73"/>
      <c r="AI110" s="73"/>
      <c r="AJ110" s="73"/>
    </row>
    <row r="111" spans="2:36" ht="24" hidden="1" customHeight="1">
      <c r="B111" s="114" t="s">
        <v>122</v>
      </c>
      <c r="C111" s="114">
        <v>45693</v>
      </c>
      <c r="D111" s="114" t="s">
        <v>269</v>
      </c>
      <c r="E111" s="90">
        <v>628800</v>
      </c>
      <c r="F111" s="146" t="s">
        <v>306</v>
      </c>
      <c r="G111" s="84" t="s">
        <v>1076</v>
      </c>
      <c r="H111" s="99" t="s">
        <v>73</v>
      </c>
      <c r="I111" s="85">
        <v>14900</v>
      </c>
      <c r="AH111" s="73"/>
      <c r="AI111" s="73"/>
      <c r="AJ111" s="73"/>
    </row>
    <row r="112" spans="2:36" ht="24" hidden="1" customHeight="1">
      <c r="B112" s="114" t="s">
        <v>122</v>
      </c>
      <c r="C112" s="114">
        <v>45693</v>
      </c>
      <c r="D112" s="114" t="s">
        <v>269</v>
      </c>
      <c r="E112" s="90">
        <v>628800</v>
      </c>
      <c r="F112" s="146" t="s">
        <v>306</v>
      </c>
      <c r="G112" s="84" t="s">
        <v>1077</v>
      </c>
      <c r="H112" s="99" t="s">
        <v>73</v>
      </c>
      <c r="I112" s="85">
        <v>15100</v>
      </c>
      <c r="AH112" s="73"/>
      <c r="AI112" s="73"/>
      <c r="AJ112" s="73"/>
    </row>
    <row r="113" spans="2:36" ht="24" hidden="1" customHeight="1">
      <c r="B113" s="114" t="s">
        <v>122</v>
      </c>
      <c r="C113" s="114">
        <v>45708</v>
      </c>
      <c r="D113" s="114" t="s">
        <v>287</v>
      </c>
      <c r="E113" s="90">
        <v>664100</v>
      </c>
      <c r="F113" s="146" t="s">
        <v>420</v>
      </c>
      <c r="G113" s="84" t="s">
        <v>1078</v>
      </c>
      <c r="H113" s="99" t="s">
        <v>136</v>
      </c>
      <c r="I113" s="85">
        <v>91325</v>
      </c>
      <c r="AH113" s="73"/>
      <c r="AI113" s="73"/>
      <c r="AJ113" s="73"/>
    </row>
    <row r="114" spans="2:36" ht="24" hidden="1" customHeight="1">
      <c r="B114" s="114" t="s">
        <v>122</v>
      </c>
      <c r="C114" s="114">
        <v>45708</v>
      </c>
      <c r="D114" s="114" t="s">
        <v>287</v>
      </c>
      <c r="E114" s="90">
        <v>664100</v>
      </c>
      <c r="F114" s="146" t="s">
        <v>420</v>
      </c>
      <c r="G114" s="84" t="s">
        <v>1079</v>
      </c>
      <c r="H114" s="99" t="s">
        <v>136</v>
      </c>
      <c r="I114" s="85">
        <v>24773</v>
      </c>
      <c r="AH114" s="73"/>
      <c r="AI114" s="73"/>
      <c r="AJ114" s="73"/>
    </row>
    <row r="115" spans="2:36" ht="24" hidden="1" customHeight="1">
      <c r="B115" s="114" t="s">
        <v>122</v>
      </c>
      <c r="C115" s="114">
        <v>45708</v>
      </c>
      <c r="D115" s="114" t="s">
        <v>287</v>
      </c>
      <c r="E115" s="90">
        <v>664100</v>
      </c>
      <c r="F115" s="146" t="s">
        <v>420</v>
      </c>
      <c r="G115" s="84" t="s">
        <v>1080</v>
      </c>
      <c r="H115" s="99" t="s">
        <v>136</v>
      </c>
      <c r="I115" s="85">
        <v>12386</v>
      </c>
      <c r="AH115" s="73"/>
      <c r="AI115" s="73"/>
      <c r="AJ115" s="73"/>
    </row>
    <row r="116" spans="2:36" ht="24" hidden="1" customHeight="1">
      <c r="B116" s="114" t="s">
        <v>122</v>
      </c>
      <c r="C116" s="114">
        <v>45708</v>
      </c>
      <c r="D116" s="114" t="s">
        <v>287</v>
      </c>
      <c r="E116" s="90">
        <v>664100</v>
      </c>
      <c r="F116" s="146" t="s">
        <v>420</v>
      </c>
      <c r="G116" s="84" t="s">
        <v>1081</v>
      </c>
      <c r="H116" s="99" t="s">
        <v>136</v>
      </c>
      <c r="I116" s="85">
        <v>108511</v>
      </c>
      <c r="AH116" s="73"/>
      <c r="AI116" s="73"/>
      <c r="AJ116" s="73"/>
    </row>
    <row r="117" spans="2:36" ht="24" hidden="1" customHeight="1">
      <c r="B117" s="114" t="s">
        <v>122</v>
      </c>
      <c r="C117" s="114">
        <v>45708</v>
      </c>
      <c r="D117" s="114" t="s">
        <v>287</v>
      </c>
      <c r="E117" s="90">
        <v>664100</v>
      </c>
      <c r="F117" s="146" t="s">
        <v>420</v>
      </c>
      <c r="G117" s="84" t="s">
        <v>1082</v>
      </c>
      <c r="H117" s="99" t="s">
        <v>136</v>
      </c>
      <c r="I117" s="85">
        <v>108511</v>
      </c>
      <c r="AH117" s="73"/>
      <c r="AI117" s="73"/>
      <c r="AJ117" s="73"/>
    </row>
    <row r="118" spans="2:36" ht="24" hidden="1" customHeight="1">
      <c r="B118" s="114" t="s">
        <v>122</v>
      </c>
      <c r="C118" s="114">
        <v>45708</v>
      </c>
      <c r="D118" s="114" t="s">
        <v>287</v>
      </c>
      <c r="E118" s="90">
        <v>664100</v>
      </c>
      <c r="F118" s="146" t="s">
        <v>420</v>
      </c>
      <c r="G118" s="84" t="s">
        <v>1083</v>
      </c>
      <c r="H118" s="99" t="s">
        <v>136</v>
      </c>
      <c r="I118" s="85">
        <v>161258</v>
      </c>
      <c r="AH118" s="73"/>
      <c r="AI118" s="73"/>
      <c r="AJ118" s="73"/>
    </row>
    <row r="119" spans="2:36" ht="24" hidden="1" customHeight="1">
      <c r="B119" s="114" t="s">
        <v>122</v>
      </c>
      <c r="C119" s="114">
        <v>45708</v>
      </c>
      <c r="D119" s="114" t="s">
        <v>287</v>
      </c>
      <c r="E119" s="90">
        <v>664100</v>
      </c>
      <c r="F119" s="146" t="s">
        <v>420</v>
      </c>
      <c r="G119" s="84" t="s">
        <v>1084</v>
      </c>
      <c r="H119" s="99" t="s">
        <v>136</v>
      </c>
      <c r="I119" s="85">
        <v>24773</v>
      </c>
      <c r="AH119" s="73"/>
      <c r="AI119" s="73"/>
      <c r="AJ119" s="73"/>
    </row>
    <row r="120" spans="2:36" ht="24" hidden="1" customHeight="1">
      <c r="B120" s="114" t="s">
        <v>122</v>
      </c>
      <c r="C120" s="114">
        <v>45708</v>
      </c>
      <c r="D120" s="114" t="s">
        <v>287</v>
      </c>
      <c r="E120" s="90">
        <v>664100</v>
      </c>
      <c r="F120" s="146" t="s">
        <v>420</v>
      </c>
      <c r="G120" s="84" t="s">
        <v>1085</v>
      </c>
      <c r="H120" s="99" t="s">
        <v>136</v>
      </c>
      <c r="I120" s="85">
        <v>91325</v>
      </c>
      <c r="AH120" s="73"/>
      <c r="AI120" s="73"/>
      <c r="AJ120" s="73"/>
    </row>
    <row r="121" spans="2:36" ht="24" hidden="1" customHeight="1">
      <c r="B121" s="114" t="s">
        <v>122</v>
      </c>
      <c r="C121" s="114">
        <v>45708</v>
      </c>
      <c r="D121" s="114" t="s">
        <v>287</v>
      </c>
      <c r="E121" s="90">
        <v>664100</v>
      </c>
      <c r="F121" s="146" t="s">
        <v>420</v>
      </c>
      <c r="G121" s="84" t="s">
        <v>1086</v>
      </c>
      <c r="H121" s="99" t="s">
        <v>136</v>
      </c>
      <c r="I121" s="85">
        <v>91325</v>
      </c>
      <c r="AH121" s="73"/>
      <c r="AI121" s="73"/>
      <c r="AJ121" s="73"/>
    </row>
    <row r="122" spans="2:36" ht="24" hidden="1" customHeight="1">
      <c r="B122" s="114" t="s">
        <v>122</v>
      </c>
      <c r="C122" s="114">
        <v>45708</v>
      </c>
      <c r="D122" s="114" t="s">
        <v>287</v>
      </c>
      <c r="E122" s="90">
        <v>664100</v>
      </c>
      <c r="F122" s="146" t="s">
        <v>420</v>
      </c>
      <c r="G122" s="84" t="s">
        <v>1087</v>
      </c>
      <c r="H122" s="99" t="s">
        <v>136</v>
      </c>
      <c r="I122" s="85">
        <v>108511</v>
      </c>
      <c r="AH122" s="73"/>
      <c r="AI122" s="73"/>
      <c r="AJ122" s="73"/>
    </row>
    <row r="123" spans="2:36" ht="24" hidden="1" customHeight="1">
      <c r="B123" s="114" t="s">
        <v>122</v>
      </c>
      <c r="C123" s="114">
        <v>45699</v>
      </c>
      <c r="D123" s="114" t="s">
        <v>273</v>
      </c>
      <c r="E123" s="90">
        <v>624200</v>
      </c>
      <c r="F123" s="146" t="s">
        <v>393</v>
      </c>
      <c r="G123" s="84" t="s">
        <v>1088</v>
      </c>
      <c r="H123" s="99" t="s">
        <v>146</v>
      </c>
      <c r="I123" s="85">
        <v>1000</v>
      </c>
      <c r="AH123" s="73"/>
      <c r="AI123" s="73"/>
      <c r="AJ123" s="73"/>
    </row>
    <row r="124" spans="2:36" ht="24" hidden="1" customHeight="1">
      <c r="B124" s="114" t="s">
        <v>122</v>
      </c>
      <c r="C124" s="114">
        <v>45709</v>
      </c>
      <c r="D124" s="114" t="s">
        <v>383</v>
      </c>
      <c r="E124" s="90">
        <v>646800</v>
      </c>
      <c r="F124" s="146" t="s">
        <v>385</v>
      </c>
      <c r="G124" s="84" t="s">
        <v>1089</v>
      </c>
      <c r="H124" s="99" t="s">
        <v>144</v>
      </c>
      <c r="I124" s="85">
        <v>2500</v>
      </c>
      <c r="AH124" s="73"/>
      <c r="AI124" s="73"/>
      <c r="AJ124" s="73"/>
    </row>
    <row r="125" spans="2:36" ht="24" hidden="1" customHeight="1">
      <c r="B125" s="114" t="s">
        <v>122</v>
      </c>
      <c r="C125" s="114">
        <v>45694</v>
      </c>
      <c r="D125" s="114" t="s">
        <v>266</v>
      </c>
      <c r="E125" s="90">
        <v>618102</v>
      </c>
      <c r="F125" s="146" t="s">
        <v>282</v>
      </c>
      <c r="G125" s="84" t="s">
        <v>396</v>
      </c>
      <c r="H125" s="99" t="s">
        <v>153</v>
      </c>
      <c r="I125" s="85">
        <v>1000</v>
      </c>
      <c r="AH125" s="73"/>
      <c r="AI125" s="73"/>
      <c r="AJ125" s="73"/>
    </row>
    <row r="126" spans="2:36" ht="24" hidden="1" customHeight="1">
      <c r="B126" s="114" t="s">
        <v>122</v>
      </c>
      <c r="C126" s="114">
        <v>45695</v>
      </c>
      <c r="D126" s="114" t="s">
        <v>266</v>
      </c>
      <c r="E126" s="90">
        <v>618102</v>
      </c>
      <c r="F126" s="146" t="s">
        <v>282</v>
      </c>
      <c r="G126" s="84" t="s">
        <v>396</v>
      </c>
      <c r="H126" s="99" t="s">
        <v>153</v>
      </c>
      <c r="I126" s="85">
        <v>1000</v>
      </c>
      <c r="AH126" s="73"/>
      <c r="AI126" s="73"/>
      <c r="AJ126" s="73"/>
    </row>
    <row r="127" spans="2:36" ht="24" hidden="1" customHeight="1">
      <c r="B127" s="114" t="s">
        <v>122</v>
      </c>
      <c r="C127" s="114">
        <v>45709</v>
      </c>
      <c r="D127" s="114" t="s">
        <v>383</v>
      </c>
      <c r="E127" s="90">
        <v>646200</v>
      </c>
      <c r="F127" s="146" t="s">
        <v>329</v>
      </c>
      <c r="G127" s="84" t="s">
        <v>1090</v>
      </c>
      <c r="H127" s="99" t="s">
        <v>144</v>
      </c>
      <c r="I127" s="85">
        <v>18000</v>
      </c>
      <c r="AH127" s="73"/>
      <c r="AI127" s="73"/>
      <c r="AJ127" s="73"/>
    </row>
    <row r="128" spans="2:36" ht="24" hidden="1" customHeight="1">
      <c r="B128" s="114" t="s">
        <v>122</v>
      </c>
      <c r="C128" s="114">
        <v>45693</v>
      </c>
      <c r="D128" s="114" t="s">
        <v>266</v>
      </c>
      <c r="E128" s="90">
        <v>638400</v>
      </c>
      <c r="F128" s="146" t="s">
        <v>267</v>
      </c>
      <c r="G128" s="84" t="s">
        <v>1091</v>
      </c>
      <c r="H128" s="99" t="s">
        <v>116</v>
      </c>
      <c r="I128" s="85">
        <v>45000</v>
      </c>
      <c r="AH128" s="73"/>
      <c r="AI128" s="73"/>
      <c r="AJ128" s="73"/>
    </row>
    <row r="129" spans="2:36" ht="24" hidden="1" customHeight="1">
      <c r="B129" s="114" t="s">
        <v>122</v>
      </c>
      <c r="C129" s="114">
        <v>45693</v>
      </c>
      <c r="D129" s="114" t="s">
        <v>266</v>
      </c>
      <c r="E129" s="90">
        <v>638400</v>
      </c>
      <c r="F129" s="146" t="s">
        <v>267</v>
      </c>
      <c r="G129" s="84" t="s">
        <v>1092</v>
      </c>
      <c r="H129" s="99" t="s">
        <v>114</v>
      </c>
      <c r="I129" s="85">
        <v>90000</v>
      </c>
      <c r="AH129" s="73"/>
      <c r="AI129" s="73"/>
      <c r="AJ129" s="73"/>
    </row>
    <row r="130" spans="2:36" ht="24" hidden="1" customHeight="1">
      <c r="B130" s="114" t="s">
        <v>122</v>
      </c>
      <c r="C130" s="114">
        <v>45707</v>
      </c>
      <c r="D130" s="114" t="s">
        <v>266</v>
      </c>
      <c r="E130" s="90">
        <v>618102</v>
      </c>
      <c r="F130" s="146" t="s">
        <v>282</v>
      </c>
      <c r="G130" s="84" t="s">
        <v>1093</v>
      </c>
      <c r="H130" s="99" t="s">
        <v>153</v>
      </c>
      <c r="I130" s="85">
        <v>400</v>
      </c>
      <c r="AH130" s="73"/>
      <c r="AI130" s="73"/>
      <c r="AJ130" s="73"/>
    </row>
    <row r="131" spans="2:36" ht="24" hidden="1" customHeight="1">
      <c r="B131" s="114" t="s">
        <v>122</v>
      </c>
      <c r="C131" s="114">
        <v>45707</v>
      </c>
      <c r="D131" s="114" t="s">
        <v>266</v>
      </c>
      <c r="E131" s="90">
        <v>618102</v>
      </c>
      <c r="F131" s="146" t="s">
        <v>282</v>
      </c>
      <c r="G131" s="84" t="s">
        <v>1093</v>
      </c>
      <c r="H131" s="99" t="s">
        <v>153</v>
      </c>
      <c r="I131" s="85">
        <v>400</v>
      </c>
      <c r="AH131" s="73"/>
      <c r="AI131" s="73"/>
      <c r="AJ131" s="73"/>
    </row>
    <row r="132" spans="2:36" ht="24" hidden="1" customHeight="1">
      <c r="B132" s="114" t="s">
        <v>122</v>
      </c>
      <c r="C132" s="114">
        <v>45714</v>
      </c>
      <c r="D132" s="114" t="s">
        <v>266</v>
      </c>
      <c r="E132" s="90">
        <v>618102</v>
      </c>
      <c r="F132" s="146" t="s">
        <v>282</v>
      </c>
      <c r="G132" s="84" t="s">
        <v>1093</v>
      </c>
      <c r="H132" s="99" t="s">
        <v>153</v>
      </c>
      <c r="I132" s="85">
        <v>300</v>
      </c>
      <c r="AH132" s="73"/>
      <c r="AI132" s="73"/>
      <c r="AJ132" s="73"/>
    </row>
    <row r="133" spans="2:36" ht="24" hidden="1" customHeight="1">
      <c r="B133" s="114" t="s">
        <v>122</v>
      </c>
      <c r="C133" s="114">
        <v>45714</v>
      </c>
      <c r="D133" s="114" t="s">
        <v>266</v>
      </c>
      <c r="E133" s="90">
        <v>618102</v>
      </c>
      <c r="F133" s="146" t="s">
        <v>282</v>
      </c>
      <c r="G133" s="84" t="s">
        <v>1093</v>
      </c>
      <c r="H133" s="99" t="s">
        <v>153</v>
      </c>
      <c r="I133" s="85">
        <v>300</v>
      </c>
      <c r="AH133" s="73"/>
      <c r="AI133" s="73"/>
      <c r="AJ133" s="73"/>
    </row>
    <row r="134" spans="2:36" ht="24" hidden="1" customHeight="1">
      <c r="B134" s="114" t="s">
        <v>122</v>
      </c>
      <c r="C134" s="114">
        <v>45716</v>
      </c>
      <c r="D134" s="114" t="s">
        <v>269</v>
      </c>
      <c r="E134" s="90">
        <v>628800</v>
      </c>
      <c r="F134" s="146" t="s">
        <v>306</v>
      </c>
      <c r="G134" s="84" t="s">
        <v>1094</v>
      </c>
      <c r="H134" s="99" t="s">
        <v>73</v>
      </c>
      <c r="I134" s="85">
        <v>15100</v>
      </c>
      <c r="AH134" s="73"/>
      <c r="AI134" s="73"/>
      <c r="AJ134" s="73"/>
    </row>
    <row r="135" spans="2:36" ht="24" hidden="1" customHeight="1">
      <c r="B135" s="114" t="s">
        <v>122</v>
      </c>
      <c r="C135" s="114">
        <v>45716</v>
      </c>
      <c r="D135" s="114" t="s">
        <v>269</v>
      </c>
      <c r="E135" s="90">
        <v>628800</v>
      </c>
      <c r="F135" s="146" t="s">
        <v>306</v>
      </c>
      <c r="G135" s="84" t="s">
        <v>1095</v>
      </c>
      <c r="H135" s="99" t="s">
        <v>73</v>
      </c>
      <c r="I135" s="85">
        <v>14900</v>
      </c>
      <c r="AH135" s="73"/>
      <c r="AI135" s="73"/>
      <c r="AJ135" s="73"/>
    </row>
    <row r="136" spans="2:36" ht="24" hidden="1" customHeight="1">
      <c r="B136" s="114" t="s">
        <v>122</v>
      </c>
      <c r="C136" s="114">
        <v>45716</v>
      </c>
      <c r="D136" s="114" t="s">
        <v>269</v>
      </c>
      <c r="E136" s="90">
        <v>628800</v>
      </c>
      <c r="F136" s="146" t="s">
        <v>306</v>
      </c>
      <c r="G136" s="84" t="s">
        <v>1096</v>
      </c>
      <c r="H136" s="99" t="s">
        <v>73</v>
      </c>
      <c r="I136" s="85">
        <v>14900</v>
      </c>
      <c r="AH136" s="73"/>
      <c r="AI136" s="73"/>
      <c r="AJ136" s="73"/>
    </row>
    <row r="137" spans="2:36" ht="24" hidden="1" customHeight="1">
      <c r="B137" s="114" t="s">
        <v>122</v>
      </c>
      <c r="C137" s="114">
        <v>45716</v>
      </c>
      <c r="D137" s="114" t="s">
        <v>269</v>
      </c>
      <c r="E137" s="90">
        <v>628800</v>
      </c>
      <c r="F137" s="146" t="s">
        <v>306</v>
      </c>
      <c r="G137" s="84" t="s">
        <v>1097</v>
      </c>
      <c r="H137" s="99" t="s">
        <v>73</v>
      </c>
      <c r="I137" s="85">
        <v>15500</v>
      </c>
      <c r="AH137" s="73"/>
      <c r="AI137" s="73"/>
      <c r="AJ137" s="73"/>
    </row>
    <row r="138" spans="2:36" ht="24" hidden="1" customHeight="1">
      <c r="B138" s="114" t="s">
        <v>122</v>
      </c>
      <c r="C138" s="114">
        <v>45716</v>
      </c>
      <c r="D138" s="114" t="s">
        <v>269</v>
      </c>
      <c r="E138" s="90">
        <v>628800</v>
      </c>
      <c r="F138" s="146" t="s">
        <v>306</v>
      </c>
      <c r="G138" s="84" t="s">
        <v>1098</v>
      </c>
      <c r="H138" s="99" t="s">
        <v>73</v>
      </c>
      <c r="I138" s="85">
        <v>15500</v>
      </c>
      <c r="AH138" s="73"/>
      <c r="AI138" s="73"/>
      <c r="AJ138" s="73"/>
    </row>
    <row r="139" spans="2:36" ht="24" hidden="1" customHeight="1">
      <c r="B139" s="114" t="s">
        <v>122</v>
      </c>
      <c r="C139" s="114">
        <v>45716</v>
      </c>
      <c r="D139" s="114" t="s">
        <v>269</v>
      </c>
      <c r="E139" s="90">
        <v>628800</v>
      </c>
      <c r="F139" s="146" t="s">
        <v>306</v>
      </c>
      <c r="G139" s="84" t="s">
        <v>1099</v>
      </c>
      <c r="H139" s="99" t="s">
        <v>73</v>
      </c>
      <c r="I139" s="85">
        <v>15500</v>
      </c>
      <c r="AH139" s="73"/>
      <c r="AI139" s="73"/>
      <c r="AJ139" s="73"/>
    </row>
    <row r="140" spans="2:36" ht="24" hidden="1" customHeight="1">
      <c r="B140" s="114" t="s">
        <v>122</v>
      </c>
      <c r="C140" s="114">
        <v>45716</v>
      </c>
      <c r="D140" s="114" t="s">
        <v>269</v>
      </c>
      <c r="E140" s="90">
        <v>628800</v>
      </c>
      <c r="F140" s="146" t="s">
        <v>306</v>
      </c>
      <c r="G140" s="84" t="s">
        <v>1100</v>
      </c>
      <c r="H140" s="99" t="s">
        <v>73</v>
      </c>
      <c r="I140" s="85">
        <v>15500</v>
      </c>
      <c r="AH140" s="73"/>
      <c r="AI140" s="73"/>
      <c r="AJ140" s="73"/>
    </row>
    <row r="141" spans="2:36" ht="24" hidden="1" customHeight="1">
      <c r="B141" s="114" t="s">
        <v>122</v>
      </c>
      <c r="C141" s="114">
        <v>45716</v>
      </c>
      <c r="D141" s="114" t="s">
        <v>269</v>
      </c>
      <c r="E141" s="90">
        <v>628800</v>
      </c>
      <c r="F141" s="146" t="s">
        <v>306</v>
      </c>
      <c r="G141" s="84" t="s">
        <v>1101</v>
      </c>
      <c r="H141" s="99" t="s">
        <v>73</v>
      </c>
      <c r="I141" s="85">
        <v>14900</v>
      </c>
      <c r="AH141" s="73"/>
      <c r="AI141" s="73"/>
      <c r="AJ141" s="73"/>
    </row>
    <row r="142" spans="2:36" ht="24" hidden="1" customHeight="1">
      <c r="B142" s="114" t="s">
        <v>122</v>
      </c>
      <c r="C142" s="114">
        <v>45716</v>
      </c>
      <c r="D142" s="114" t="s">
        <v>269</v>
      </c>
      <c r="E142" s="90">
        <v>628800</v>
      </c>
      <c r="F142" s="146" t="s">
        <v>306</v>
      </c>
      <c r="G142" s="84" t="s">
        <v>1102</v>
      </c>
      <c r="H142" s="99" t="s">
        <v>73</v>
      </c>
      <c r="I142" s="85">
        <v>14900</v>
      </c>
      <c r="AH142" s="73"/>
      <c r="AI142" s="73"/>
      <c r="AJ142" s="73"/>
    </row>
    <row r="143" spans="2:36" ht="24" hidden="1" customHeight="1">
      <c r="B143" s="114" t="s">
        <v>122</v>
      </c>
      <c r="C143" s="114">
        <v>45716</v>
      </c>
      <c r="D143" s="114" t="s">
        <v>269</v>
      </c>
      <c r="E143" s="90">
        <v>628800</v>
      </c>
      <c r="F143" s="146" t="s">
        <v>306</v>
      </c>
      <c r="G143" s="84" t="s">
        <v>1103</v>
      </c>
      <c r="H143" s="99" t="s">
        <v>73</v>
      </c>
      <c r="I143" s="85">
        <v>14900</v>
      </c>
      <c r="AH143" s="73"/>
      <c r="AI143" s="73"/>
      <c r="AJ143" s="73"/>
    </row>
    <row r="144" spans="2:36" ht="24" hidden="1" customHeight="1">
      <c r="B144" s="114" t="s">
        <v>122</v>
      </c>
      <c r="C144" s="114">
        <v>45716</v>
      </c>
      <c r="D144" s="114" t="s">
        <v>269</v>
      </c>
      <c r="E144" s="90">
        <v>628800</v>
      </c>
      <c r="F144" s="146" t="s">
        <v>306</v>
      </c>
      <c r="G144" s="84" t="s">
        <v>1104</v>
      </c>
      <c r="H144" s="99" t="s">
        <v>73</v>
      </c>
      <c r="I144" s="85">
        <v>14900</v>
      </c>
      <c r="AH144" s="73"/>
      <c r="AI144" s="73"/>
      <c r="AJ144" s="73"/>
    </row>
    <row r="145" spans="2:36" ht="24" hidden="1" customHeight="1">
      <c r="B145" s="114" t="s">
        <v>122</v>
      </c>
      <c r="C145" s="114">
        <v>45716</v>
      </c>
      <c r="D145" s="114" t="s">
        <v>269</v>
      </c>
      <c r="E145" s="90">
        <v>628800</v>
      </c>
      <c r="F145" s="146" t="s">
        <v>306</v>
      </c>
      <c r="G145" s="84" t="s">
        <v>1105</v>
      </c>
      <c r="H145" s="99" t="s">
        <v>73</v>
      </c>
      <c r="I145" s="85">
        <v>15100</v>
      </c>
      <c r="AH145" s="73"/>
      <c r="AI145" s="73"/>
      <c r="AJ145" s="73"/>
    </row>
    <row r="146" spans="2:36" ht="24" hidden="1" customHeight="1">
      <c r="B146" s="114" t="s">
        <v>122</v>
      </c>
      <c r="C146" s="114">
        <v>45693</v>
      </c>
      <c r="D146" s="114" t="s">
        <v>266</v>
      </c>
      <c r="E146" s="90">
        <v>618102</v>
      </c>
      <c r="F146" s="146" t="s">
        <v>282</v>
      </c>
      <c r="G146" s="84" t="s">
        <v>1106</v>
      </c>
      <c r="H146" s="99" t="s">
        <v>153</v>
      </c>
      <c r="I146" s="85">
        <v>1000</v>
      </c>
      <c r="AH146" s="73"/>
      <c r="AI146" s="73"/>
      <c r="AJ146" s="73"/>
    </row>
    <row r="147" spans="2:36" ht="24" hidden="1" customHeight="1">
      <c r="B147" s="114" t="s">
        <v>122</v>
      </c>
      <c r="C147" s="114">
        <v>45695</v>
      </c>
      <c r="D147" s="114" t="s">
        <v>266</v>
      </c>
      <c r="E147" s="90">
        <v>618102</v>
      </c>
      <c r="F147" s="146" t="s">
        <v>282</v>
      </c>
      <c r="G147" s="84" t="s">
        <v>1106</v>
      </c>
      <c r="H147" s="99" t="s">
        <v>153</v>
      </c>
      <c r="I147" s="85">
        <v>1000</v>
      </c>
      <c r="AH147" s="73"/>
      <c r="AI147" s="73"/>
      <c r="AJ147" s="73"/>
    </row>
    <row r="148" spans="2:36" ht="24" hidden="1" customHeight="1">
      <c r="B148" s="114" t="s">
        <v>122</v>
      </c>
      <c r="C148" s="114">
        <v>45712</v>
      </c>
      <c r="D148" s="114" t="s">
        <v>266</v>
      </c>
      <c r="E148" s="90">
        <v>618102</v>
      </c>
      <c r="F148" s="146" t="s">
        <v>282</v>
      </c>
      <c r="G148" s="84" t="s">
        <v>1106</v>
      </c>
      <c r="H148" s="99" t="s">
        <v>153</v>
      </c>
      <c r="I148" s="85">
        <v>300</v>
      </c>
      <c r="AH148" s="73"/>
      <c r="AI148" s="73"/>
      <c r="AJ148" s="73"/>
    </row>
    <row r="149" spans="2:36" ht="24" hidden="1" customHeight="1">
      <c r="B149" s="114" t="s">
        <v>122</v>
      </c>
      <c r="C149" s="114">
        <v>45712</v>
      </c>
      <c r="D149" s="114" t="s">
        <v>266</v>
      </c>
      <c r="E149" s="90">
        <v>618102</v>
      </c>
      <c r="F149" s="146" t="s">
        <v>282</v>
      </c>
      <c r="G149" s="84" t="s">
        <v>1106</v>
      </c>
      <c r="H149" s="99" t="s">
        <v>153</v>
      </c>
      <c r="I149" s="85">
        <v>300</v>
      </c>
      <c r="AH149" s="73"/>
      <c r="AI149" s="73"/>
      <c r="AJ149" s="73"/>
    </row>
    <row r="150" spans="2:36" ht="24" hidden="1" customHeight="1">
      <c r="B150" s="114" t="s">
        <v>122</v>
      </c>
      <c r="C150" s="114">
        <v>45713</v>
      </c>
      <c r="D150" s="114" t="s">
        <v>266</v>
      </c>
      <c r="E150" s="90">
        <v>618102</v>
      </c>
      <c r="F150" s="146" t="s">
        <v>282</v>
      </c>
      <c r="G150" s="84" t="s">
        <v>1106</v>
      </c>
      <c r="H150" s="99" t="s">
        <v>153</v>
      </c>
      <c r="I150" s="85">
        <v>1000</v>
      </c>
      <c r="AH150" s="73"/>
      <c r="AI150" s="73"/>
      <c r="AJ150" s="73"/>
    </row>
    <row r="151" spans="2:36" ht="24" hidden="1" customHeight="1">
      <c r="B151" s="114" t="s">
        <v>122</v>
      </c>
      <c r="C151" s="114">
        <v>45714</v>
      </c>
      <c r="D151" s="114" t="s">
        <v>266</v>
      </c>
      <c r="E151" s="90">
        <v>618102</v>
      </c>
      <c r="F151" s="146" t="s">
        <v>282</v>
      </c>
      <c r="G151" s="84" t="s">
        <v>1106</v>
      </c>
      <c r="H151" s="99" t="s">
        <v>153</v>
      </c>
      <c r="I151" s="85">
        <v>1000</v>
      </c>
      <c r="AH151" s="73"/>
      <c r="AI151" s="73"/>
      <c r="AJ151" s="73"/>
    </row>
    <row r="152" spans="2:36" ht="24" hidden="1" customHeight="1">
      <c r="B152" s="114" t="s">
        <v>122</v>
      </c>
      <c r="C152" s="114">
        <v>45715</v>
      </c>
      <c r="D152" s="114" t="s">
        <v>266</v>
      </c>
      <c r="E152" s="90">
        <v>618102</v>
      </c>
      <c r="F152" s="146" t="s">
        <v>282</v>
      </c>
      <c r="G152" s="84" t="s">
        <v>1106</v>
      </c>
      <c r="H152" s="99" t="s">
        <v>153</v>
      </c>
      <c r="I152" s="85">
        <v>1000</v>
      </c>
      <c r="AH152" s="73"/>
      <c r="AI152" s="73"/>
      <c r="AJ152" s="73"/>
    </row>
    <row r="153" spans="2:36" ht="24" hidden="1" customHeight="1">
      <c r="B153" s="114" t="s">
        <v>122</v>
      </c>
      <c r="C153" s="114">
        <v>45702</v>
      </c>
      <c r="D153" s="114" t="s">
        <v>273</v>
      </c>
      <c r="E153" s="90">
        <v>605700</v>
      </c>
      <c r="F153" s="146" t="s">
        <v>274</v>
      </c>
      <c r="G153" s="84" t="s">
        <v>1107</v>
      </c>
      <c r="H153" s="99" t="s">
        <v>148</v>
      </c>
      <c r="I153" s="85">
        <v>40800</v>
      </c>
      <c r="AH153" s="73"/>
      <c r="AI153" s="73"/>
      <c r="AJ153" s="73"/>
    </row>
    <row r="154" spans="2:36" ht="24" hidden="1" customHeight="1">
      <c r="B154" s="114" t="s">
        <v>122</v>
      </c>
      <c r="C154" s="114">
        <v>45708</v>
      </c>
      <c r="D154" s="114" t="s">
        <v>287</v>
      </c>
      <c r="E154" s="90">
        <v>664100</v>
      </c>
      <c r="F154" s="146" t="s">
        <v>420</v>
      </c>
      <c r="G154" s="84" t="s">
        <v>1108</v>
      </c>
      <c r="H154" s="99" t="s">
        <v>136</v>
      </c>
      <c r="I154" s="85">
        <v>91325</v>
      </c>
      <c r="AH154" s="73"/>
      <c r="AI154" s="73"/>
      <c r="AJ154" s="73"/>
    </row>
    <row r="155" spans="2:36" ht="24" hidden="1" customHeight="1">
      <c r="B155" s="114" t="s">
        <v>122</v>
      </c>
      <c r="C155" s="114">
        <v>45693</v>
      </c>
      <c r="D155" s="114" t="s">
        <v>266</v>
      </c>
      <c r="E155" s="90">
        <v>638400</v>
      </c>
      <c r="F155" s="146" t="s">
        <v>267</v>
      </c>
      <c r="G155" s="84" t="s">
        <v>1109</v>
      </c>
      <c r="H155" s="99" t="s">
        <v>151</v>
      </c>
      <c r="I155" s="85">
        <v>60000</v>
      </c>
      <c r="AH155" s="73"/>
      <c r="AI155" s="73"/>
      <c r="AJ155" s="73"/>
    </row>
    <row r="156" spans="2:36" ht="24" hidden="1" customHeight="1">
      <c r="B156" s="114" t="s">
        <v>122</v>
      </c>
      <c r="C156" s="114">
        <v>45706</v>
      </c>
      <c r="D156" s="114" t="s">
        <v>266</v>
      </c>
      <c r="E156" s="90">
        <v>638400</v>
      </c>
      <c r="F156" s="146" t="s">
        <v>267</v>
      </c>
      <c r="G156" s="84" t="s">
        <v>1110</v>
      </c>
      <c r="H156" s="99" t="s">
        <v>116</v>
      </c>
      <c r="I156" s="85">
        <v>45000</v>
      </c>
      <c r="AH156" s="73"/>
      <c r="AI156" s="73"/>
      <c r="AJ156" s="73"/>
    </row>
    <row r="157" spans="2:36" ht="24" hidden="1" customHeight="1">
      <c r="B157" s="114" t="s">
        <v>122</v>
      </c>
      <c r="C157" s="114">
        <v>45706</v>
      </c>
      <c r="D157" s="114" t="s">
        <v>266</v>
      </c>
      <c r="E157" s="90">
        <v>638400</v>
      </c>
      <c r="F157" s="146" t="s">
        <v>267</v>
      </c>
      <c r="G157" s="84" t="s">
        <v>1111</v>
      </c>
      <c r="H157" s="99" t="s">
        <v>114</v>
      </c>
      <c r="I157" s="85">
        <v>90000</v>
      </c>
      <c r="AH157" s="73"/>
      <c r="AI157" s="73"/>
      <c r="AJ157" s="73"/>
    </row>
    <row r="158" spans="2:36" ht="24" hidden="1" customHeight="1">
      <c r="B158" s="114" t="s">
        <v>122</v>
      </c>
      <c r="C158" s="114">
        <v>45693</v>
      </c>
      <c r="D158" s="114" t="s">
        <v>266</v>
      </c>
      <c r="E158" s="90">
        <v>638400</v>
      </c>
      <c r="F158" s="146" t="s">
        <v>267</v>
      </c>
      <c r="G158" s="84" t="s">
        <v>1112</v>
      </c>
      <c r="H158" s="99" t="s">
        <v>115</v>
      </c>
      <c r="I158" s="85">
        <v>30000</v>
      </c>
      <c r="AH158" s="73"/>
      <c r="AI158" s="73"/>
      <c r="AJ158" s="73"/>
    </row>
    <row r="159" spans="2:36" ht="24" hidden="1" customHeight="1">
      <c r="B159" s="114" t="s">
        <v>122</v>
      </c>
      <c r="C159" s="114">
        <v>45708</v>
      </c>
      <c r="D159" s="114" t="s">
        <v>287</v>
      </c>
      <c r="E159" s="90">
        <v>663800</v>
      </c>
      <c r="F159" s="146" t="s">
        <v>422</v>
      </c>
      <c r="G159" s="84" t="s">
        <v>1113</v>
      </c>
      <c r="H159" s="99" t="s">
        <v>170</v>
      </c>
      <c r="I159" s="85">
        <v>100000</v>
      </c>
      <c r="AH159" s="73"/>
      <c r="AI159" s="73"/>
      <c r="AJ159" s="73"/>
    </row>
    <row r="160" spans="2:36" ht="24" hidden="1" customHeight="1">
      <c r="B160" s="114" t="s">
        <v>122</v>
      </c>
      <c r="C160" s="114">
        <v>45708</v>
      </c>
      <c r="D160" s="114" t="s">
        <v>287</v>
      </c>
      <c r="E160" s="90">
        <v>663800</v>
      </c>
      <c r="F160" s="146" t="s">
        <v>422</v>
      </c>
      <c r="G160" s="84" t="s">
        <v>1114</v>
      </c>
      <c r="H160" s="99" t="s">
        <v>165</v>
      </c>
      <c r="I160" s="85">
        <v>100000</v>
      </c>
      <c r="AH160" s="73"/>
      <c r="AI160" s="73"/>
      <c r="AJ160" s="73"/>
    </row>
    <row r="161" spans="2:36" ht="24" hidden="1" customHeight="1">
      <c r="B161" s="114" t="s">
        <v>122</v>
      </c>
      <c r="C161" s="114">
        <v>45708</v>
      </c>
      <c r="D161" s="114" t="s">
        <v>287</v>
      </c>
      <c r="E161" s="90">
        <v>663800</v>
      </c>
      <c r="F161" s="146" t="s">
        <v>422</v>
      </c>
      <c r="G161" s="84" t="s">
        <v>1115</v>
      </c>
      <c r="H161" s="99" t="s">
        <v>164</v>
      </c>
      <c r="I161" s="85">
        <v>100000</v>
      </c>
      <c r="AH161" s="73"/>
      <c r="AI161" s="73"/>
      <c r="AJ161" s="73"/>
    </row>
    <row r="162" spans="2:36" ht="24" hidden="1" customHeight="1">
      <c r="B162" s="114" t="s">
        <v>122</v>
      </c>
      <c r="C162" s="114">
        <v>45708</v>
      </c>
      <c r="D162" s="114" t="s">
        <v>287</v>
      </c>
      <c r="E162" s="90">
        <v>663800</v>
      </c>
      <c r="F162" s="146" t="s">
        <v>422</v>
      </c>
      <c r="G162" s="84" t="s">
        <v>1116</v>
      </c>
      <c r="H162" s="99" t="s">
        <v>174</v>
      </c>
      <c r="I162" s="85">
        <v>100000</v>
      </c>
      <c r="AH162" s="73"/>
      <c r="AI162" s="73"/>
      <c r="AJ162" s="73"/>
    </row>
    <row r="163" spans="2:36" ht="24" hidden="1" customHeight="1">
      <c r="B163" s="114" t="s">
        <v>122</v>
      </c>
      <c r="C163" s="114">
        <v>45708</v>
      </c>
      <c r="D163" s="114" t="s">
        <v>287</v>
      </c>
      <c r="E163" s="90">
        <v>663800</v>
      </c>
      <c r="F163" s="146" t="s">
        <v>422</v>
      </c>
      <c r="G163" s="84" t="s">
        <v>1117</v>
      </c>
      <c r="H163" s="99" t="s">
        <v>169</v>
      </c>
      <c r="I163" s="85">
        <v>100000</v>
      </c>
      <c r="AH163" s="73"/>
      <c r="AI163" s="73"/>
      <c r="AJ163" s="73"/>
    </row>
    <row r="164" spans="2:36" ht="24" hidden="1" customHeight="1">
      <c r="B164" s="114" t="s">
        <v>122</v>
      </c>
      <c r="C164" s="114">
        <v>45708</v>
      </c>
      <c r="D164" s="114" t="s">
        <v>287</v>
      </c>
      <c r="E164" s="90">
        <v>663800</v>
      </c>
      <c r="F164" s="146" t="s">
        <v>422</v>
      </c>
      <c r="G164" s="84" t="s">
        <v>1118</v>
      </c>
      <c r="H164" s="99" t="s">
        <v>167</v>
      </c>
      <c r="I164" s="85">
        <v>100000</v>
      </c>
      <c r="AH164" s="73"/>
      <c r="AI164" s="73"/>
      <c r="AJ164" s="73"/>
    </row>
    <row r="165" spans="2:36" ht="24" hidden="1" customHeight="1">
      <c r="B165" s="114" t="s">
        <v>122</v>
      </c>
      <c r="C165" s="114">
        <v>45708</v>
      </c>
      <c r="D165" s="114" t="s">
        <v>287</v>
      </c>
      <c r="E165" s="90">
        <v>663800</v>
      </c>
      <c r="F165" s="146" t="s">
        <v>422</v>
      </c>
      <c r="G165" s="84" t="s">
        <v>1119</v>
      </c>
      <c r="H165" s="99" t="s">
        <v>168</v>
      </c>
      <c r="I165" s="85">
        <v>100000</v>
      </c>
      <c r="AH165" s="73"/>
      <c r="AI165" s="73"/>
      <c r="AJ165" s="73"/>
    </row>
    <row r="166" spans="2:36" ht="24" hidden="1" customHeight="1">
      <c r="B166" s="114" t="s">
        <v>122</v>
      </c>
      <c r="C166" s="114">
        <v>45708</v>
      </c>
      <c r="D166" s="114" t="s">
        <v>287</v>
      </c>
      <c r="E166" s="90">
        <v>663100</v>
      </c>
      <c r="F166" s="146" t="s">
        <v>424</v>
      </c>
      <c r="G166" s="84" t="s">
        <v>1120</v>
      </c>
      <c r="H166" s="99" t="s">
        <v>170</v>
      </c>
      <c r="I166" s="85">
        <v>50000</v>
      </c>
      <c r="AH166" s="73"/>
      <c r="AI166" s="73"/>
      <c r="AJ166" s="73"/>
    </row>
    <row r="167" spans="2:36" ht="24" hidden="1" customHeight="1">
      <c r="B167" s="114" t="s">
        <v>122</v>
      </c>
      <c r="C167" s="114">
        <v>45708</v>
      </c>
      <c r="D167" s="114" t="s">
        <v>287</v>
      </c>
      <c r="E167" s="90">
        <v>663100</v>
      </c>
      <c r="F167" s="146" t="s">
        <v>424</v>
      </c>
      <c r="G167" s="84" t="s">
        <v>1121</v>
      </c>
      <c r="H167" s="99" t="s">
        <v>167</v>
      </c>
      <c r="I167" s="85">
        <v>50000</v>
      </c>
      <c r="AH167" s="73"/>
      <c r="AI167" s="73"/>
      <c r="AJ167" s="73"/>
    </row>
    <row r="168" spans="2:36" ht="24" hidden="1" customHeight="1">
      <c r="B168" s="114" t="s">
        <v>122</v>
      </c>
      <c r="C168" s="114">
        <v>45708</v>
      </c>
      <c r="D168" s="114" t="s">
        <v>287</v>
      </c>
      <c r="E168" s="90">
        <v>663100</v>
      </c>
      <c r="F168" s="146" t="s">
        <v>424</v>
      </c>
      <c r="G168" s="84" t="s">
        <v>1122</v>
      </c>
      <c r="H168" s="99" t="s">
        <v>168</v>
      </c>
      <c r="I168" s="85">
        <v>50000</v>
      </c>
      <c r="AH168" s="73"/>
      <c r="AI168" s="73"/>
      <c r="AJ168" s="73"/>
    </row>
    <row r="169" spans="2:36" ht="24" hidden="1" customHeight="1">
      <c r="B169" s="114" t="s">
        <v>122</v>
      </c>
      <c r="C169" s="114">
        <v>45708</v>
      </c>
      <c r="D169" s="114" t="s">
        <v>287</v>
      </c>
      <c r="E169" s="90">
        <v>663100</v>
      </c>
      <c r="F169" s="146" t="s">
        <v>424</v>
      </c>
      <c r="G169" s="84" t="s">
        <v>1123</v>
      </c>
      <c r="H169" s="99" t="s">
        <v>165</v>
      </c>
      <c r="I169" s="85">
        <v>50000</v>
      </c>
      <c r="AH169" s="73"/>
      <c r="AI169" s="73"/>
      <c r="AJ169" s="73"/>
    </row>
    <row r="170" spans="2:36" ht="24" hidden="1" customHeight="1">
      <c r="B170" s="114" t="s">
        <v>122</v>
      </c>
      <c r="C170" s="114">
        <v>45708</v>
      </c>
      <c r="D170" s="114" t="s">
        <v>287</v>
      </c>
      <c r="E170" s="90">
        <v>663100</v>
      </c>
      <c r="F170" s="146" t="s">
        <v>424</v>
      </c>
      <c r="G170" s="84" t="s">
        <v>1124</v>
      </c>
      <c r="H170" s="99" t="s">
        <v>164</v>
      </c>
      <c r="I170" s="85">
        <v>50000</v>
      </c>
      <c r="AH170" s="73"/>
      <c r="AI170" s="73"/>
      <c r="AJ170" s="73"/>
    </row>
    <row r="171" spans="2:36" ht="24" hidden="1" customHeight="1">
      <c r="B171" s="114" t="s">
        <v>122</v>
      </c>
      <c r="C171" s="114">
        <v>45708</v>
      </c>
      <c r="D171" s="114" t="s">
        <v>287</v>
      </c>
      <c r="E171" s="90">
        <v>663100</v>
      </c>
      <c r="F171" s="146" t="s">
        <v>424</v>
      </c>
      <c r="G171" s="84" t="s">
        <v>1125</v>
      </c>
      <c r="H171" s="99" t="s">
        <v>166</v>
      </c>
      <c r="I171" s="85">
        <v>50000</v>
      </c>
      <c r="AH171" s="73"/>
      <c r="AI171" s="73"/>
      <c r="AJ171" s="73"/>
    </row>
    <row r="172" spans="2:36" ht="24" hidden="1" customHeight="1">
      <c r="B172" s="114" t="s">
        <v>122</v>
      </c>
      <c r="C172" s="114">
        <v>45708</v>
      </c>
      <c r="D172" s="114" t="s">
        <v>287</v>
      </c>
      <c r="E172" s="90">
        <v>663100</v>
      </c>
      <c r="F172" s="146" t="s">
        <v>424</v>
      </c>
      <c r="G172" s="84" t="s">
        <v>1126</v>
      </c>
      <c r="H172" s="99" t="s">
        <v>174</v>
      </c>
      <c r="I172" s="85">
        <v>50000</v>
      </c>
      <c r="AH172" s="73"/>
      <c r="AI172" s="73"/>
      <c r="AJ172" s="73"/>
    </row>
    <row r="173" spans="2:36" ht="24" hidden="1" customHeight="1">
      <c r="B173" s="114" t="s">
        <v>122</v>
      </c>
      <c r="C173" s="114">
        <v>45708</v>
      </c>
      <c r="D173" s="114" t="s">
        <v>287</v>
      </c>
      <c r="E173" s="90">
        <v>663100</v>
      </c>
      <c r="F173" s="146" t="s">
        <v>424</v>
      </c>
      <c r="G173" s="84" t="s">
        <v>1127</v>
      </c>
      <c r="H173" s="99" t="s">
        <v>169</v>
      </c>
      <c r="I173" s="85">
        <v>50000</v>
      </c>
      <c r="AH173" s="73"/>
      <c r="AI173" s="73"/>
      <c r="AJ173" s="73"/>
    </row>
    <row r="174" spans="2:36" ht="24" hidden="1" customHeight="1">
      <c r="B174" s="114" t="s">
        <v>122</v>
      </c>
      <c r="C174" s="114">
        <v>45708</v>
      </c>
      <c r="D174" s="114" t="s">
        <v>287</v>
      </c>
      <c r="E174" s="90">
        <v>637200</v>
      </c>
      <c r="F174" s="146" t="s">
        <v>299</v>
      </c>
      <c r="G174" s="84" t="s">
        <v>1128</v>
      </c>
      <c r="H174" s="99" t="s">
        <v>173</v>
      </c>
      <c r="I174" s="85">
        <v>275000</v>
      </c>
      <c r="AH174" s="73"/>
      <c r="AI174" s="73"/>
      <c r="AJ174" s="73"/>
    </row>
    <row r="175" spans="2:36" ht="24" hidden="1" customHeight="1">
      <c r="B175" s="114" t="s">
        <v>122</v>
      </c>
      <c r="C175" s="114">
        <v>45702</v>
      </c>
      <c r="D175" s="114" t="s">
        <v>287</v>
      </c>
      <c r="E175" s="90">
        <v>632700</v>
      </c>
      <c r="F175" s="146" t="s">
        <v>288</v>
      </c>
      <c r="G175" s="84" t="s">
        <v>1129</v>
      </c>
      <c r="H175" s="99" t="s">
        <v>159</v>
      </c>
      <c r="I175" s="85">
        <v>2680125</v>
      </c>
      <c r="AH175" s="73"/>
      <c r="AI175" s="73"/>
      <c r="AJ175" s="73"/>
    </row>
    <row r="176" spans="2:36" ht="24" hidden="1" customHeight="1">
      <c r="B176" s="114" t="s">
        <v>122</v>
      </c>
      <c r="C176" s="114">
        <v>45700</v>
      </c>
      <c r="D176" s="114" t="s">
        <v>287</v>
      </c>
      <c r="E176" s="90">
        <v>632700</v>
      </c>
      <c r="F176" s="146" t="s">
        <v>288</v>
      </c>
      <c r="G176" s="84" t="s">
        <v>1130</v>
      </c>
      <c r="H176" s="99" t="s">
        <v>175</v>
      </c>
      <c r="I176" s="85">
        <v>350000</v>
      </c>
      <c r="AH176" s="73"/>
      <c r="AI176" s="73"/>
      <c r="AJ176" s="73"/>
    </row>
    <row r="177" spans="2:36" ht="24" hidden="1" customHeight="1">
      <c r="B177" s="114" t="s">
        <v>122</v>
      </c>
      <c r="C177" s="114">
        <v>45700</v>
      </c>
      <c r="D177" s="114" t="s">
        <v>287</v>
      </c>
      <c r="E177" s="90">
        <v>632700</v>
      </c>
      <c r="F177" s="146" t="s">
        <v>288</v>
      </c>
      <c r="G177" s="84" t="s">
        <v>1131</v>
      </c>
      <c r="H177" s="99" t="s">
        <v>172</v>
      </c>
      <c r="I177" s="85">
        <v>350000</v>
      </c>
      <c r="AH177" s="73"/>
      <c r="AI177" s="73"/>
      <c r="AJ177" s="73"/>
    </row>
    <row r="178" spans="2:36" ht="24" hidden="1" customHeight="1">
      <c r="B178" s="114" t="s">
        <v>122</v>
      </c>
      <c r="C178" s="114">
        <v>45700</v>
      </c>
      <c r="D178" s="114" t="s">
        <v>287</v>
      </c>
      <c r="E178" s="90">
        <v>632700</v>
      </c>
      <c r="F178" s="146" t="s">
        <v>288</v>
      </c>
      <c r="G178" s="84" t="s">
        <v>1132</v>
      </c>
      <c r="H178" s="99" t="s">
        <v>172</v>
      </c>
      <c r="I178" s="85">
        <v>175000</v>
      </c>
      <c r="AH178" s="73"/>
      <c r="AI178" s="73"/>
      <c r="AJ178" s="73"/>
    </row>
    <row r="179" spans="2:36" ht="24" hidden="1" customHeight="1">
      <c r="B179" s="114" t="s">
        <v>122</v>
      </c>
      <c r="C179" s="114">
        <v>45691</v>
      </c>
      <c r="D179" s="114" t="s">
        <v>287</v>
      </c>
      <c r="E179" s="90">
        <v>632700</v>
      </c>
      <c r="F179" s="146" t="s">
        <v>288</v>
      </c>
      <c r="G179" s="84" t="s">
        <v>1133</v>
      </c>
      <c r="H179" s="99" t="s">
        <v>160</v>
      </c>
      <c r="I179" s="85">
        <v>1378350</v>
      </c>
      <c r="AH179" s="73"/>
      <c r="AI179" s="73"/>
      <c r="AJ179" s="73"/>
    </row>
    <row r="180" spans="2:36" ht="24" hidden="1" customHeight="1">
      <c r="B180" s="114" t="s">
        <v>122</v>
      </c>
      <c r="C180" s="114">
        <v>45700</v>
      </c>
      <c r="D180" s="114" t="s">
        <v>323</v>
      </c>
      <c r="E180" s="90">
        <v>658800</v>
      </c>
      <c r="F180" s="146" t="s">
        <v>279</v>
      </c>
      <c r="G180" s="84" t="s">
        <v>1134</v>
      </c>
      <c r="H180" s="99" t="s">
        <v>179</v>
      </c>
      <c r="I180" s="85">
        <v>4</v>
      </c>
      <c r="AH180" s="73"/>
      <c r="AI180" s="73"/>
      <c r="AJ180" s="73"/>
    </row>
    <row r="181" spans="2:36" ht="24" hidden="1" customHeight="1">
      <c r="B181" s="114" t="s">
        <v>122</v>
      </c>
      <c r="C181" s="114">
        <v>45708</v>
      </c>
      <c r="D181" s="114" t="s">
        <v>287</v>
      </c>
      <c r="E181" s="90">
        <v>661100</v>
      </c>
      <c r="F181" s="146" t="s">
        <v>427</v>
      </c>
      <c r="G181" s="84" t="s">
        <v>1135</v>
      </c>
      <c r="H181" s="99" t="s">
        <v>170</v>
      </c>
      <c r="I181" s="85">
        <v>320747</v>
      </c>
      <c r="AH181" s="73"/>
      <c r="AI181" s="73"/>
      <c r="AJ181" s="73"/>
    </row>
    <row r="182" spans="2:36" ht="24" hidden="1" customHeight="1">
      <c r="B182" s="114" t="s">
        <v>122</v>
      </c>
      <c r="C182" s="114">
        <v>45708</v>
      </c>
      <c r="D182" s="114" t="s">
        <v>287</v>
      </c>
      <c r="E182" s="90">
        <v>661100</v>
      </c>
      <c r="F182" s="146" t="s">
        <v>427</v>
      </c>
      <c r="G182" s="84" t="s">
        <v>1136</v>
      </c>
      <c r="H182" s="99" t="s">
        <v>176</v>
      </c>
      <c r="I182" s="85">
        <v>127697</v>
      </c>
      <c r="AH182" s="73"/>
      <c r="AI182" s="73"/>
      <c r="AJ182" s="73"/>
    </row>
    <row r="183" spans="2:36" ht="24" hidden="1" customHeight="1">
      <c r="B183" s="114" t="s">
        <v>122</v>
      </c>
      <c r="C183" s="114">
        <v>45708</v>
      </c>
      <c r="D183" s="114" t="s">
        <v>287</v>
      </c>
      <c r="E183" s="90">
        <v>661100</v>
      </c>
      <c r="F183" s="146" t="s">
        <v>427</v>
      </c>
      <c r="G183" s="84" t="s">
        <v>1137</v>
      </c>
      <c r="H183" s="99" t="s">
        <v>168</v>
      </c>
      <c r="I183" s="85">
        <v>320747</v>
      </c>
      <c r="AH183" s="73"/>
      <c r="AI183" s="73"/>
      <c r="AJ183" s="73"/>
    </row>
    <row r="184" spans="2:36" ht="24" hidden="1" customHeight="1">
      <c r="B184" s="114" t="s">
        <v>122</v>
      </c>
      <c r="C184" s="114">
        <v>45708</v>
      </c>
      <c r="D184" s="114" t="s">
        <v>287</v>
      </c>
      <c r="E184" s="90">
        <v>661100</v>
      </c>
      <c r="F184" s="146" t="s">
        <v>427</v>
      </c>
      <c r="G184" s="84" t="s">
        <v>1138</v>
      </c>
      <c r="H184" s="99" t="s">
        <v>157</v>
      </c>
      <c r="I184" s="85">
        <v>63849</v>
      </c>
      <c r="AH184" s="73"/>
      <c r="AI184" s="73"/>
      <c r="AJ184" s="73"/>
    </row>
    <row r="185" spans="2:36" ht="24" hidden="1" customHeight="1">
      <c r="B185" s="114" t="s">
        <v>122</v>
      </c>
      <c r="C185" s="114">
        <v>45708</v>
      </c>
      <c r="D185" s="114" t="s">
        <v>287</v>
      </c>
      <c r="E185" s="90">
        <v>661100</v>
      </c>
      <c r="F185" s="146" t="s">
        <v>427</v>
      </c>
      <c r="G185" s="84" t="s">
        <v>1139</v>
      </c>
      <c r="H185" s="99" t="s">
        <v>165</v>
      </c>
      <c r="I185" s="85">
        <v>409336</v>
      </c>
      <c r="AH185" s="73"/>
      <c r="AI185" s="73"/>
      <c r="AJ185" s="73"/>
    </row>
    <row r="186" spans="2:36" ht="24" hidden="1" customHeight="1">
      <c r="B186" s="114" t="s">
        <v>122</v>
      </c>
      <c r="C186" s="114">
        <v>45708</v>
      </c>
      <c r="D186" s="114" t="s">
        <v>287</v>
      </c>
      <c r="E186" s="90">
        <v>661100</v>
      </c>
      <c r="F186" s="146" t="s">
        <v>427</v>
      </c>
      <c r="G186" s="84" t="s">
        <v>1140</v>
      </c>
      <c r="H186" s="99" t="s">
        <v>164</v>
      </c>
      <c r="I186" s="85">
        <v>409336</v>
      </c>
      <c r="AH186" s="73"/>
      <c r="AI186" s="73"/>
      <c r="AJ186" s="73"/>
    </row>
    <row r="187" spans="2:36" ht="24" hidden="1" customHeight="1">
      <c r="B187" s="114" t="s">
        <v>122</v>
      </c>
      <c r="C187" s="114">
        <v>45708</v>
      </c>
      <c r="D187" s="114" t="s">
        <v>287</v>
      </c>
      <c r="E187" s="90">
        <v>661100</v>
      </c>
      <c r="F187" s="146" t="s">
        <v>427</v>
      </c>
      <c r="G187" s="84" t="s">
        <v>1141</v>
      </c>
      <c r="H187" s="99" t="s">
        <v>166</v>
      </c>
      <c r="I187" s="85">
        <v>781224</v>
      </c>
      <c r="AH187" s="73"/>
      <c r="AI187" s="73"/>
      <c r="AJ187" s="73"/>
    </row>
    <row r="188" spans="2:36" ht="24" hidden="1" customHeight="1">
      <c r="B188" s="114" t="s">
        <v>122</v>
      </c>
      <c r="C188" s="114">
        <v>45708</v>
      </c>
      <c r="D188" s="114" t="s">
        <v>287</v>
      </c>
      <c r="E188" s="90">
        <v>661100</v>
      </c>
      <c r="F188" s="146" t="s">
        <v>427</v>
      </c>
      <c r="G188" s="84" t="s">
        <v>1142</v>
      </c>
      <c r="H188" s="99" t="s">
        <v>158</v>
      </c>
      <c r="I188" s="85">
        <v>127697</v>
      </c>
      <c r="AH188" s="73"/>
      <c r="AI188" s="73"/>
      <c r="AJ188" s="73"/>
    </row>
    <row r="189" spans="2:36" ht="24" hidden="1" customHeight="1">
      <c r="B189" s="114" t="s">
        <v>122</v>
      </c>
      <c r="C189" s="114">
        <v>45708</v>
      </c>
      <c r="D189" s="114" t="s">
        <v>287</v>
      </c>
      <c r="E189" s="90">
        <v>661100</v>
      </c>
      <c r="F189" s="146" t="s">
        <v>427</v>
      </c>
      <c r="G189" s="84" t="s">
        <v>1143</v>
      </c>
      <c r="H189" s="99" t="s">
        <v>174</v>
      </c>
      <c r="I189" s="85">
        <v>320747</v>
      </c>
      <c r="AH189" s="73"/>
      <c r="AI189" s="73"/>
      <c r="AJ189" s="73"/>
    </row>
    <row r="190" spans="2:36" ht="24" hidden="1" customHeight="1">
      <c r="B190" s="114" t="s">
        <v>122</v>
      </c>
      <c r="C190" s="114">
        <v>45708</v>
      </c>
      <c r="D190" s="114" t="s">
        <v>287</v>
      </c>
      <c r="E190" s="90">
        <v>661100</v>
      </c>
      <c r="F190" s="146" t="s">
        <v>427</v>
      </c>
      <c r="G190" s="84" t="s">
        <v>1144</v>
      </c>
      <c r="H190" s="99" t="s">
        <v>169</v>
      </c>
      <c r="I190" s="85">
        <v>320747</v>
      </c>
      <c r="AH190" s="73"/>
      <c r="AI190" s="73"/>
      <c r="AJ190" s="73"/>
    </row>
    <row r="191" spans="2:36" ht="24" hidden="1" customHeight="1">
      <c r="B191" s="114" t="s">
        <v>122</v>
      </c>
      <c r="C191" s="114">
        <v>45708</v>
      </c>
      <c r="D191" s="114" t="s">
        <v>287</v>
      </c>
      <c r="E191" s="90">
        <v>661100</v>
      </c>
      <c r="F191" s="146" t="s">
        <v>427</v>
      </c>
      <c r="G191" s="84" t="s">
        <v>1145</v>
      </c>
      <c r="H191" s="99" t="s">
        <v>167</v>
      </c>
      <c r="I191" s="85">
        <v>409336</v>
      </c>
      <c r="AH191" s="73"/>
      <c r="AI191" s="73"/>
      <c r="AJ191" s="73"/>
    </row>
    <row r="192" spans="2:36" ht="24" hidden="1" customHeight="1">
      <c r="B192" s="114" t="s">
        <v>122</v>
      </c>
      <c r="C192" s="114">
        <v>45708</v>
      </c>
      <c r="D192" s="114" t="s">
        <v>287</v>
      </c>
      <c r="E192" s="90">
        <v>641300</v>
      </c>
      <c r="F192" s="146" t="s">
        <v>429</v>
      </c>
      <c r="G192" s="84" t="s">
        <v>1146</v>
      </c>
      <c r="H192" s="99" t="s">
        <v>136</v>
      </c>
      <c r="I192" s="85">
        <v>2554</v>
      </c>
      <c r="AH192" s="73"/>
      <c r="AI192" s="73"/>
      <c r="AJ192" s="73"/>
    </row>
    <row r="193" spans="2:36" ht="24" hidden="1" customHeight="1">
      <c r="B193" s="114" t="s">
        <v>122</v>
      </c>
      <c r="C193" s="114">
        <v>45708</v>
      </c>
      <c r="D193" s="114" t="s">
        <v>287</v>
      </c>
      <c r="E193" s="90">
        <v>641300</v>
      </c>
      <c r="F193" s="146" t="s">
        <v>429</v>
      </c>
      <c r="G193" s="84" t="s">
        <v>1147</v>
      </c>
      <c r="H193" s="99" t="s">
        <v>136</v>
      </c>
      <c r="I193" s="85">
        <v>22373</v>
      </c>
      <c r="AH193" s="73"/>
      <c r="AI193" s="73"/>
      <c r="AJ193" s="73"/>
    </row>
    <row r="194" spans="2:36" ht="24" hidden="1" customHeight="1">
      <c r="B194" s="114" t="s">
        <v>122</v>
      </c>
      <c r="C194" s="114">
        <v>45708</v>
      </c>
      <c r="D194" s="114" t="s">
        <v>287</v>
      </c>
      <c r="E194" s="90">
        <v>641300</v>
      </c>
      <c r="F194" s="146" t="s">
        <v>429</v>
      </c>
      <c r="G194" s="84" t="s">
        <v>1148</v>
      </c>
      <c r="H194" s="99" t="s">
        <v>136</v>
      </c>
      <c r="I194" s="85">
        <v>5108</v>
      </c>
      <c r="AH194" s="73"/>
      <c r="AI194" s="73"/>
      <c r="AJ194" s="73"/>
    </row>
    <row r="195" spans="2:36" ht="24" hidden="1" customHeight="1">
      <c r="B195" s="114" t="s">
        <v>122</v>
      </c>
      <c r="C195" s="114">
        <v>45708</v>
      </c>
      <c r="D195" s="114" t="s">
        <v>287</v>
      </c>
      <c r="E195" s="90">
        <v>641300</v>
      </c>
      <c r="F195" s="146" t="s">
        <v>429</v>
      </c>
      <c r="G195" s="84" t="s">
        <v>1149</v>
      </c>
      <c r="H195" s="99" t="s">
        <v>136</v>
      </c>
      <c r="I195" s="85">
        <v>18830</v>
      </c>
      <c r="AH195" s="73"/>
      <c r="AI195" s="73"/>
      <c r="AJ195" s="73"/>
    </row>
    <row r="196" spans="2:36" ht="24" hidden="1" customHeight="1">
      <c r="B196" s="114" t="s">
        <v>122</v>
      </c>
      <c r="C196" s="115">
        <v>45708</v>
      </c>
      <c r="D196" s="115" t="s">
        <v>287</v>
      </c>
      <c r="E196" s="103">
        <v>641300</v>
      </c>
      <c r="F196" s="147" t="s">
        <v>429</v>
      </c>
      <c r="G196" s="104" t="s">
        <v>1150</v>
      </c>
      <c r="H196" s="99" t="s">
        <v>136</v>
      </c>
      <c r="I196" s="105">
        <v>22373</v>
      </c>
      <c r="AH196" s="73"/>
      <c r="AI196" s="73"/>
      <c r="AJ196" s="73"/>
    </row>
    <row r="197" spans="2:36" ht="24" hidden="1" customHeight="1">
      <c r="B197" s="114" t="s">
        <v>124</v>
      </c>
      <c r="C197" s="114">
        <v>45721</v>
      </c>
      <c r="D197" s="114" t="s">
        <v>266</v>
      </c>
      <c r="E197" s="90">
        <v>605300</v>
      </c>
      <c r="F197" s="146" t="s">
        <v>270</v>
      </c>
      <c r="G197" s="84" t="s">
        <v>1151</v>
      </c>
      <c r="H197" s="99" t="s">
        <v>140</v>
      </c>
      <c r="I197" s="85">
        <v>20000</v>
      </c>
      <c r="AH197" s="73"/>
      <c r="AI197" s="73"/>
      <c r="AJ197" s="73"/>
    </row>
    <row r="198" spans="2:36" ht="24" hidden="1" customHeight="1">
      <c r="B198" s="114" t="s">
        <v>124</v>
      </c>
      <c r="C198" s="114">
        <v>45743</v>
      </c>
      <c r="D198" s="114" t="s">
        <v>269</v>
      </c>
      <c r="E198" s="90">
        <v>628800</v>
      </c>
      <c r="F198" s="146" t="s">
        <v>306</v>
      </c>
      <c r="G198" s="84" t="s">
        <v>1152</v>
      </c>
      <c r="H198" s="99" t="s">
        <v>73</v>
      </c>
      <c r="I198" s="85">
        <v>15100</v>
      </c>
      <c r="AH198" s="73"/>
      <c r="AI198" s="73"/>
      <c r="AJ198" s="73"/>
    </row>
    <row r="199" spans="2:36" ht="24" hidden="1" customHeight="1">
      <c r="B199" s="114" t="s">
        <v>124</v>
      </c>
      <c r="C199" s="114">
        <v>45743</v>
      </c>
      <c r="D199" s="114" t="s">
        <v>269</v>
      </c>
      <c r="E199" s="90">
        <v>628800</v>
      </c>
      <c r="F199" s="146" t="s">
        <v>306</v>
      </c>
      <c r="G199" s="84" t="s">
        <v>1153</v>
      </c>
      <c r="H199" s="99" t="s">
        <v>73</v>
      </c>
      <c r="I199" s="85">
        <v>15500</v>
      </c>
      <c r="AH199" s="73"/>
      <c r="AI199" s="73"/>
      <c r="AJ199" s="73"/>
    </row>
    <row r="200" spans="2:36" ht="24" hidden="1" customHeight="1">
      <c r="B200" s="114" t="s">
        <v>124</v>
      </c>
      <c r="C200" s="114">
        <v>45743</v>
      </c>
      <c r="D200" s="114" t="s">
        <v>269</v>
      </c>
      <c r="E200" s="90">
        <v>628800</v>
      </c>
      <c r="F200" s="146" t="s">
        <v>306</v>
      </c>
      <c r="G200" s="84" t="s">
        <v>1154</v>
      </c>
      <c r="H200" s="99" t="s">
        <v>73</v>
      </c>
      <c r="I200" s="85">
        <v>15500</v>
      </c>
      <c r="AH200" s="73"/>
      <c r="AI200" s="73"/>
      <c r="AJ200" s="73"/>
    </row>
    <row r="201" spans="2:36" ht="24" hidden="1" customHeight="1">
      <c r="B201" s="114" t="s">
        <v>124</v>
      </c>
      <c r="C201" s="114">
        <v>45743</v>
      </c>
      <c r="D201" s="114" t="s">
        <v>269</v>
      </c>
      <c r="E201" s="90">
        <v>628800</v>
      </c>
      <c r="F201" s="146" t="s">
        <v>306</v>
      </c>
      <c r="G201" s="84" t="s">
        <v>1155</v>
      </c>
      <c r="H201" s="99" t="s">
        <v>73</v>
      </c>
      <c r="I201" s="85">
        <v>14900</v>
      </c>
      <c r="AH201" s="73"/>
      <c r="AI201" s="73"/>
      <c r="AJ201" s="73"/>
    </row>
    <row r="202" spans="2:36" ht="24" hidden="1" customHeight="1">
      <c r="B202" s="114" t="s">
        <v>124</v>
      </c>
      <c r="C202" s="114">
        <v>45743</v>
      </c>
      <c r="D202" s="114" t="s">
        <v>269</v>
      </c>
      <c r="E202" s="90">
        <v>628800</v>
      </c>
      <c r="F202" s="146" t="s">
        <v>306</v>
      </c>
      <c r="G202" s="84" t="s">
        <v>1156</v>
      </c>
      <c r="H202" s="99" t="s">
        <v>73</v>
      </c>
      <c r="I202" s="85">
        <v>15100</v>
      </c>
      <c r="AH202" s="73"/>
      <c r="AI202" s="73"/>
      <c r="AJ202" s="73"/>
    </row>
    <row r="203" spans="2:36" ht="24" hidden="1" customHeight="1">
      <c r="B203" s="114" t="s">
        <v>124</v>
      </c>
      <c r="C203" s="114">
        <v>45743</v>
      </c>
      <c r="D203" s="114" t="s">
        <v>269</v>
      </c>
      <c r="E203" s="90">
        <v>628800</v>
      </c>
      <c r="F203" s="146" t="s">
        <v>306</v>
      </c>
      <c r="G203" s="84" t="s">
        <v>1157</v>
      </c>
      <c r="H203" s="99" t="s">
        <v>73</v>
      </c>
      <c r="I203" s="85">
        <v>15500</v>
      </c>
      <c r="AH203" s="73"/>
      <c r="AI203" s="73"/>
      <c r="AJ203" s="73"/>
    </row>
    <row r="204" spans="2:36" ht="24" hidden="1" customHeight="1">
      <c r="B204" s="114" t="s">
        <v>124</v>
      </c>
      <c r="C204" s="114">
        <v>45743</v>
      </c>
      <c r="D204" s="114" t="s">
        <v>269</v>
      </c>
      <c r="E204" s="90">
        <v>628800</v>
      </c>
      <c r="F204" s="146" t="s">
        <v>306</v>
      </c>
      <c r="G204" s="84" t="s">
        <v>1158</v>
      </c>
      <c r="H204" s="99" t="s">
        <v>73</v>
      </c>
      <c r="I204" s="85">
        <v>15500</v>
      </c>
      <c r="AH204" s="73"/>
      <c r="AI204" s="73"/>
      <c r="AJ204" s="73"/>
    </row>
    <row r="205" spans="2:36" ht="24" hidden="1" customHeight="1">
      <c r="B205" s="114" t="s">
        <v>124</v>
      </c>
      <c r="C205" s="114">
        <v>45743</v>
      </c>
      <c r="D205" s="114" t="s">
        <v>269</v>
      </c>
      <c r="E205" s="90">
        <v>628800</v>
      </c>
      <c r="F205" s="146" t="s">
        <v>306</v>
      </c>
      <c r="G205" s="84" t="s">
        <v>1159</v>
      </c>
      <c r="H205" s="99" t="s">
        <v>73</v>
      </c>
      <c r="I205" s="85">
        <v>14900</v>
      </c>
      <c r="AH205" s="73"/>
      <c r="AI205" s="73"/>
      <c r="AJ205" s="73"/>
    </row>
    <row r="206" spans="2:36" ht="24" hidden="1" customHeight="1">
      <c r="B206" s="114" t="s">
        <v>124</v>
      </c>
      <c r="C206" s="114">
        <v>45743</v>
      </c>
      <c r="D206" s="114" t="s">
        <v>269</v>
      </c>
      <c r="E206" s="90">
        <v>628800</v>
      </c>
      <c r="F206" s="146" t="s">
        <v>306</v>
      </c>
      <c r="G206" s="84" t="s">
        <v>1160</v>
      </c>
      <c r="H206" s="99" t="s">
        <v>73</v>
      </c>
      <c r="I206" s="85">
        <v>14900</v>
      </c>
      <c r="AH206" s="73"/>
      <c r="AI206" s="73"/>
      <c r="AJ206" s="73"/>
    </row>
    <row r="207" spans="2:36" ht="24" hidden="1" customHeight="1">
      <c r="B207" s="114" t="s">
        <v>124</v>
      </c>
      <c r="C207" s="114">
        <v>45743</v>
      </c>
      <c r="D207" s="114" t="s">
        <v>269</v>
      </c>
      <c r="E207" s="90">
        <v>628800</v>
      </c>
      <c r="F207" s="146" t="s">
        <v>306</v>
      </c>
      <c r="G207" s="84" t="s">
        <v>1161</v>
      </c>
      <c r="H207" s="99" t="s">
        <v>73</v>
      </c>
      <c r="I207" s="85">
        <v>14900</v>
      </c>
      <c r="AH207" s="73"/>
      <c r="AI207" s="73"/>
      <c r="AJ207" s="73"/>
    </row>
    <row r="208" spans="2:36" ht="24" hidden="1" customHeight="1">
      <c r="B208" s="114" t="s">
        <v>124</v>
      </c>
      <c r="C208" s="114">
        <v>45743</v>
      </c>
      <c r="D208" s="114" t="s">
        <v>269</v>
      </c>
      <c r="E208" s="90">
        <v>628800</v>
      </c>
      <c r="F208" s="146" t="s">
        <v>306</v>
      </c>
      <c r="G208" s="84" t="s">
        <v>1162</v>
      </c>
      <c r="H208" s="99" t="s">
        <v>73</v>
      </c>
      <c r="I208" s="85">
        <v>14900</v>
      </c>
      <c r="AH208" s="73"/>
      <c r="AI208" s="73"/>
      <c r="AJ208" s="73"/>
    </row>
    <row r="209" spans="2:36" ht="24" hidden="1" customHeight="1">
      <c r="B209" s="114" t="s">
        <v>124</v>
      </c>
      <c r="C209" s="114">
        <v>45743</v>
      </c>
      <c r="D209" s="114" t="s">
        <v>269</v>
      </c>
      <c r="E209" s="90">
        <v>628800</v>
      </c>
      <c r="F209" s="146" t="s">
        <v>306</v>
      </c>
      <c r="G209" s="84" t="s">
        <v>1163</v>
      </c>
      <c r="H209" s="99" t="s">
        <v>73</v>
      </c>
      <c r="I209" s="85">
        <v>15100</v>
      </c>
      <c r="AH209" s="73"/>
      <c r="AI209" s="73"/>
      <c r="AJ209" s="73"/>
    </row>
    <row r="210" spans="2:36" ht="24" hidden="1" customHeight="1">
      <c r="B210" s="114" t="s">
        <v>124</v>
      </c>
      <c r="C210" s="114">
        <v>45720</v>
      </c>
      <c r="D210" s="114" t="s">
        <v>273</v>
      </c>
      <c r="E210" s="90">
        <v>624200</v>
      </c>
      <c r="F210" s="146" t="s">
        <v>393</v>
      </c>
      <c r="G210" s="84" t="s">
        <v>1164</v>
      </c>
      <c r="H210" s="99" t="s">
        <v>146</v>
      </c>
      <c r="I210" s="85">
        <v>38000</v>
      </c>
      <c r="AH210" s="73"/>
      <c r="AI210" s="73"/>
      <c r="AJ210" s="73"/>
    </row>
    <row r="211" spans="2:36" ht="24" hidden="1" customHeight="1">
      <c r="B211" s="114" t="s">
        <v>124</v>
      </c>
      <c r="C211" s="114">
        <v>45736</v>
      </c>
      <c r="D211" s="114" t="s">
        <v>287</v>
      </c>
      <c r="E211" s="90">
        <v>664100</v>
      </c>
      <c r="F211" s="146" t="s">
        <v>420</v>
      </c>
      <c r="G211" s="84" t="s">
        <v>1165</v>
      </c>
      <c r="H211" s="99" t="s">
        <v>136</v>
      </c>
      <c r="I211" s="85">
        <v>108511</v>
      </c>
      <c r="AH211" s="73"/>
      <c r="AI211" s="73"/>
      <c r="AJ211" s="73"/>
    </row>
    <row r="212" spans="2:36" ht="24" hidden="1" customHeight="1">
      <c r="B212" s="114" t="s">
        <v>124</v>
      </c>
      <c r="C212" s="114">
        <v>45736</v>
      </c>
      <c r="D212" s="114" t="s">
        <v>287</v>
      </c>
      <c r="E212" s="90">
        <v>664100</v>
      </c>
      <c r="F212" s="146" t="s">
        <v>420</v>
      </c>
      <c r="G212" s="84" t="s">
        <v>1166</v>
      </c>
      <c r="H212" s="99" t="s">
        <v>136</v>
      </c>
      <c r="I212" s="85">
        <v>91325</v>
      </c>
      <c r="AH212" s="73"/>
      <c r="AI212" s="73"/>
      <c r="AJ212" s="73"/>
    </row>
    <row r="213" spans="2:36" ht="24" hidden="1" customHeight="1">
      <c r="B213" s="114" t="s">
        <v>124</v>
      </c>
      <c r="C213" s="114">
        <v>45736</v>
      </c>
      <c r="D213" s="114" t="s">
        <v>287</v>
      </c>
      <c r="E213" s="90">
        <v>664100</v>
      </c>
      <c r="F213" s="146" t="s">
        <v>420</v>
      </c>
      <c r="G213" s="84" t="s">
        <v>1167</v>
      </c>
      <c r="H213" s="99" t="s">
        <v>136</v>
      </c>
      <c r="I213" s="85">
        <v>24773</v>
      </c>
      <c r="AH213" s="73"/>
      <c r="AI213" s="73"/>
      <c r="AJ213" s="73"/>
    </row>
    <row r="214" spans="2:36" ht="24" hidden="1" customHeight="1">
      <c r="B214" s="114" t="s">
        <v>124</v>
      </c>
      <c r="C214" s="114">
        <v>45736</v>
      </c>
      <c r="D214" s="114" t="s">
        <v>287</v>
      </c>
      <c r="E214" s="90">
        <v>664100</v>
      </c>
      <c r="F214" s="146" t="s">
        <v>420</v>
      </c>
      <c r="G214" s="84" t="s">
        <v>1168</v>
      </c>
      <c r="H214" s="99" t="s">
        <v>136</v>
      </c>
      <c r="I214" s="85">
        <v>91325</v>
      </c>
      <c r="AH214" s="73"/>
      <c r="AI214" s="73"/>
      <c r="AJ214" s="73"/>
    </row>
    <row r="215" spans="2:36" ht="24" hidden="1" customHeight="1">
      <c r="B215" s="114" t="s">
        <v>124</v>
      </c>
      <c r="C215" s="114">
        <v>45736</v>
      </c>
      <c r="D215" s="114" t="s">
        <v>287</v>
      </c>
      <c r="E215" s="90">
        <v>664100</v>
      </c>
      <c r="F215" s="146" t="s">
        <v>420</v>
      </c>
      <c r="G215" s="84" t="s">
        <v>1169</v>
      </c>
      <c r="H215" s="99" t="s">
        <v>136</v>
      </c>
      <c r="I215" s="85">
        <v>108511</v>
      </c>
      <c r="AH215" s="73"/>
      <c r="AI215" s="73"/>
      <c r="AJ215" s="73"/>
    </row>
    <row r="216" spans="2:36" ht="24" hidden="1" customHeight="1">
      <c r="B216" s="114" t="s">
        <v>124</v>
      </c>
      <c r="C216" s="114">
        <v>45736</v>
      </c>
      <c r="D216" s="114" t="s">
        <v>287</v>
      </c>
      <c r="E216" s="90">
        <v>664100</v>
      </c>
      <c r="F216" s="146" t="s">
        <v>420</v>
      </c>
      <c r="G216" s="84" t="s">
        <v>1170</v>
      </c>
      <c r="H216" s="99" t="s">
        <v>136</v>
      </c>
      <c r="I216" s="85">
        <v>161258</v>
      </c>
      <c r="AH216" s="73"/>
      <c r="AI216" s="73"/>
      <c r="AJ216" s="73"/>
    </row>
    <row r="217" spans="2:36" ht="24" hidden="1" customHeight="1">
      <c r="B217" s="114" t="s">
        <v>124</v>
      </c>
      <c r="C217" s="114">
        <v>45736</v>
      </c>
      <c r="D217" s="114" t="s">
        <v>287</v>
      </c>
      <c r="E217" s="90">
        <v>664100</v>
      </c>
      <c r="F217" s="146" t="s">
        <v>420</v>
      </c>
      <c r="G217" s="84" t="s">
        <v>1171</v>
      </c>
      <c r="H217" s="99" t="s">
        <v>136</v>
      </c>
      <c r="I217" s="85">
        <v>24773</v>
      </c>
      <c r="AH217" s="73"/>
      <c r="AI217" s="73"/>
      <c r="AJ217" s="73"/>
    </row>
    <row r="218" spans="2:36" ht="24" hidden="1" customHeight="1">
      <c r="B218" s="114" t="s">
        <v>124</v>
      </c>
      <c r="C218" s="114">
        <v>45736</v>
      </c>
      <c r="D218" s="114" t="s">
        <v>287</v>
      </c>
      <c r="E218" s="90">
        <v>664100</v>
      </c>
      <c r="F218" s="146" t="s">
        <v>420</v>
      </c>
      <c r="G218" s="84" t="s">
        <v>1172</v>
      </c>
      <c r="H218" s="99" t="s">
        <v>136</v>
      </c>
      <c r="I218" s="85">
        <v>91325</v>
      </c>
      <c r="AH218" s="73"/>
      <c r="AI218" s="73"/>
      <c r="AJ218" s="73"/>
    </row>
    <row r="219" spans="2:36" ht="24" hidden="1" customHeight="1">
      <c r="B219" s="114" t="s">
        <v>124</v>
      </c>
      <c r="C219" s="114">
        <v>45736</v>
      </c>
      <c r="D219" s="114" t="s">
        <v>287</v>
      </c>
      <c r="E219" s="90">
        <v>664100</v>
      </c>
      <c r="F219" s="146" t="s">
        <v>420</v>
      </c>
      <c r="G219" s="84" t="s">
        <v>1173</v>
      </c>
      <c r="H219" s="99" t="s">
        <v>136</v>
      </c>
      <c r="I219" s="85">
        <v>91325</v>
      </c>
      <c r="AH219" s="73"/>
      <c r="AI219" s="73"/>
      <c r="AJ219" s="73"/>
    </row>
    <row r="220" spans="2:36" ht="24" hidden="1" customHeight="1">
      <c r="B220" s="114" t="s">
        <v>124</v>
      </c>
      <c r="C220" s="114">
        <v>45736</v>
      </c>
      <c r="D220" s="114" t="s">
        <v>287</v>
      </c>
      <c r="E220" s="90">
        <v>664100</v>
      </c>
      <c r="F220" s="146" t="s">
        <v>420</v>
      </c>
      <c r="G220" s="84" t="s">
        <v>1174</v>
      </c>
      <c r="H220" s="99" t="s">
        <v>136</v>
      </c>
      <c r="I220" s="85">
        <v>108511</v>
      </c>
      <c r="AH220" s="73"/>
      <c r="AI220" s="73"/>
      <c r="AJ220" s="73"/>
    </row>
    <row r="221" spans="2:36" ht="24" hidden="1" customHeight="1">
      <c r="B221" s="114" t="s">
        <v>124</v>
      </c>
      <c r="C221" s="114">
        <v>45727</v>
      </c>
      <c r="D221" s="114" t="s">
        <v>266</v>
      </c>
      <c r="E221" s="90">
        <v>638400</v>
      </c>
      <c r="F221" s="146" t="s">
        <v>267</v>
      </c>
      <c r="G221" s="84" t="s">
        <v>1175</v>
      </c>
      <c r="H221" s="99" t="s">
        <v>116</v>
      </c>
      <c r="I221" s="85">
        <v>30000</v>
      </c>
      <c r="AH221" s="73"/>
      <c r="AI221" s="73"/>
      <c r="AJ221" s="73"/>
    </row>
    <row r="222" spans="2:36" ht="24" hidden="1" customHeight="1">
      <c r="B222" s="114" t="s">
        <v>124</v>
      </c>
      <c r="C222" s="114">
        <v>45727</v>
      </c>
      <c r="D222" s="114" t="s">
        <v>266</v>
      </c>
      <c r="E222" s="90">
        <v>638400</v>
      </c>
      <c r="F222" s="146" t="s">
        <v>267</v>
      </c>
      <c r="G222" s="84" t="s">
        <v>1176</v>
      </c>
      <c r="H222" s="99" t="s">
        <v>114</v>
      </c>
      <c r="I222" s="85">
        <v>60000</v>
      </c>
      <c r="AH222" s="73"/>
      <c r="AI222" s="73"/>
      <c r="AJ222" s="73"/>
    </row>
    <row r="223" spans="2:36" ht="24" hidden="1" customHeight="1">
      <c r="B223" s="114" t="s">
        <v>124</v>
      </c>
      <c r="C223" s="114">
        <v>45730</v>
      </c>
      <c r="D223" s="114" t="s">
        <v>266</v>
      </c>
      <c r="E223" s="90">
        <v>618100</v>
      </c>
      <c r="F223" s="146" t="s">
        <v>341</v>
      </c>
      <c r="G223" s="84" t="s">
        <v>1177</v>
      </c>
      <c r="H223" s="99" t="s">
        <v>153</v>
      </c>
      <c r="I223" s="85">
        <v>4000</v>
      </c>
      <c r="AH223" s="73"/>
      <c r="AI223" s="73"/>
      <c r="AJ223" s="73"/>
    </row>
    <row r="224" spans="2:36" ht="24" hidden="1" customHeight="1">
      <c r="B224" s="114" t="s">
        <v>124</v>
      </c>
      <c r="C224" s="114">
        <v>45729</v>
      </c>
      <c r="D224" s="114" t="s">
        <v>266</v>
      </c>
      <c r="E224" s="90">
        <v>618100</v>
      </c>
      <c r="F224" s="146" t="s">
        <v>341</v>
      </c>
      <c r="G224" s="84" t="s">
        <v>1178</v>
      </c>
      <c r="H224" s="99" t="s">
        <v>153</v>
      </c>
      <c r="I224" s="85">
        <v>5000</v>
      </c>
      <c r="AH224" s="73"/>
      <c r="AI224" s="73"/>
      <c r="AJ224" s="73"/>
    </row>
    <row r="225" spans="2:36" ht="24" hidden="1" customHeight="1">
      <c r="B225" s="114" t="s">
        <v>124</v>
      </c>
      <c r="C225" s="114">
        <v>45729</v>
      </c>
      <c r="D225" s="114" t="s">
        <v>266</v>
      </c>
      <c r="E225" s="90">
        <v>618100</v>
      </c>
      <c r="F225" s="146" t="s">
        <v>341</v>
      </c>
      <c r="G225" s="84" t="s">
        <v>1179</v>
      </c>
      <c r="H225" s="99" t="s">
        <v>153</v>
      </c>
      <c r="I225" s="85">
        <v>9000</v>
      </c>
      <c r="AH225" s="73"/>
      <c r="AI225" s="73"/>
      <c r="AJ225" s="73"/>
    </row>
    <row r="226" spans="2:36" ht="24" hidden="1" customHeight="1">
      <c r="B226" s="114" t="s">
        <v>124</v>
      </c>
      <c r="C226" s="114">
        <v>45729</v>
      </c>
      <c r="D226" s="114" t="s">
        <v>266</v>
      </c>
      <c r="E226" s="90">
        <v>618100</v>
      </c>
      <c r="F226" s="146" t="s">
        <v>341</v>
      </c>
      <c r="G226" s="84" t="s">
        <v>1180</v>
      </c>
      <c r="H226" s="99" t="s">
        <v>153</v>
      </c>
      <c r="I226" s="85">
        <v>7000</v>
      </c>
      <c r="AH226" s="73"/>
      <c r="AI226" s="73"/>
      <c r="AJ226" s="73"/>
    </row>
    <row r="227" spans="2:36" ht="24" hidden="1" customHeight="1">
      <c r="B227" s="114" t="s">
        <v>124</v>
      </c>
      <c r="C227" s="114">
        <v>45729</v>
      </c>
      <c r="D227" s="114" t="s">
        <v>266</v>
      </c>
      <c r="E227" s="90">
        <v>618100</v>
      </c>
      <c r="F227" s="146" t="s">
        <v>341</v>
      </c>
      <c r="G227" s="84" t="s">
        <v>1181</v>
      </c>
      <c r="H227" s="99" t="s">
        <v>153</v>
      </c>
      <c r="I227" s="85">
        <v>7000</v>
      </c>
      <c r="AH227" s="73"/>
      <c r="AI227" s="73"/>
      <c r="AJ227" s="73"/>
    </row>
    <row r="228" spans="2:36" ht="24" hidden="1" customHeight="1">
      <c r="B228" s="114" t="s">
        <v>124</v>
      </c>
      <c r="C228" s="114">
        <v>45719</v>
      </c>
      <c r="D228" s="114" t="s">
        <v>392</v>
      </c>
      <c r="E228" s="90">
        <v>624200</v>
      </c>
      <c r="F228" s="146" t="s">
        <v>393</v>
      </c>
      <c r="G228" s="84" t="s">
        <v>1182</v>
      </c>
      <c r="H228" s="99" t="s">
        <v>146</v>
      </c>
      <c r="I228" s="85">
        <v>175417</v>
      </c>
      <c r="AH228" s="73"/>
      <c r="AI228" s="73"/>
      <c r="AJ228" s="73"/>
    </row>
    <row r="229" spans="2:36" ht="24" hidden="1" customHeight="1">
      <c r="B229" s="114" t="s">
        <v>124</v>
      </c>
      <c r="C229" s="114">
        <v>45727</v>
      </c>
      <c r="D229" s="114" t="s">
        <v>266</v>
      </c>
      <c r="E229" s="90">
        <v>605200</v>
      </c>
      <c r="F229" s="146" t="s">
        <v>475</v>
      </c>
      <c r="G229" s="84" t="s">
        <v>1183</v>
      </c>
      <c r="H229" s="99" t="s">
        <v>179</v>
      </c>
      <c r="I229" s="85">
        <v>109997</v>
      </c>
      <c r="AH229" s="73"/>
      <c r="AI229" s="73"/>
      <c r="AJ229" s="73"/>
    </row>
    <row r="230" spans="2:36" ht="24" hidden="1" customHeight="1">
      <c r="B230" s="114" t="s">
        <v>124</v>
      </c>
      <c r="C230" s="114">
        <v>45730</v>
      </c>
      <c r="D230" s="114" t="s">
        <v>266</v>
      </c>
      <c r="E230" s="90">
        <v>638400</v>
      </c>
      <c r="F230" s="146" t="s">
        <v>267</v>
      </c>
      <c r="G230" s="84" t="s">
        <v>1184</v>
      </c>
      <c r="H230" s="99" t="s">
        <v>116</v>
      </c>
      <c r="I230" s="85">
        <v>90000</v>
      </c>
      <c r="AH230" s="73"/>
      <c r="AI230" s="73"/>
      <c r="AJ230" s="73"/>
    </row>
    <row r="231" spans="2:36" ht="24" hidden="1" customHeight="1">
      <c r="B231" s="114" t="s">
        <v>124</v>
      </c>
      <c r="C231" s="114">
        <v>45737</v>
      </c>
      <c r="D231" s="114" t="s">
        <v>266</v>
      </c>
      <c r="E231" s="90">
        <v>638400</v>
      </c>
      <c r="F231" s="146" t="s">
        <v>267</v>
      </c>
      <c r="G231" s="84" t="s">
        <v>1185</v>
      </c>
      <c r="H231" s="99" t="s">
        <v>116</v>
      </c>
      <c r="I231" s="85">
        <v>45000</v>
      </c>
      <c r="AH231" s="73"/>
      <c r="AI231" s="73"/>
      <c r="AJ231" s="73"/>
    </row>
    <row r="232" spans="2:36" ht="24" hidden="1" customHeight="1">
      <c r="B232" s="114" t="s">
        <v>124</v>
      </c>
      <c r="C232" s="114">
        <v>45737</v>
      </c>
      <c r="D232" s="114" t="s">
        <v>266</v>
      </c>
      <c r="E232" s="90">
        <v>638400</v>
      </c>
      <c r="F232" s="146" t="s">
        <v>267</v>
      </c>
      <c r="G232" s="84" t="s">
        <v>1186</v>
      </c>
      <c r="H232" s="99" t="s">
        <v>114</v>
      </c>
      <c r="I232" s="85">
        <v>90000</v>
      </c>
      <c r="AH232" s="73"/>
      <c r="AI232" s="73"/>
      <c r="AJ232" s="73"/>
    </row>
    <row r="233" spans="2:36" ht="24" hidden="1" customHeight="1">
      <c r="B233" s="114" t="s">
        <v>124</v>
      </c>
      <c r="C233" s="114">
        <v>45730</v>
      </c>
      <c r="D233" s="114" t="s">
        <v>273</v>
      </c>
      <c r="E233" s="90">
        <v>605700</v>
      </c>
      <c r="F233" s="146" t="s">
        <v>274</v>
      </c>
      <c r="G233" s="84" t="s">
        <v>1187</v>
      </c>
      <c r="H233" s="99" t="s">
        <v>148</v>
      </c>
      <c r="I233" s="85">
        <v>1000</v>
      </c>
      <c r="AH233" s="73"/>
      <c r="AI233" s="73"/>
      <c r="AJ233" s="73"/>
    </row>
    <row r="234" spans="2:36" ht="24" hidden="1" customHeight="1">
      <c r="B234" s="114" t="s">
        <v>124</v>
      </c>
      <c r="C234" s="114">
        <v>45736</v>
      </c>
      <c r="D234" s="114" t="s">
        <v>273</v>
      </c>
      <c r="E234" s="90">
        <v>605700</v>
      </c>
      <c r="F234" s="146" t="s">
        <v>274</v>
      </c>
      <c r="G234" s="84" t="s">
        <v>1188</v>
      </c>
      <c r="H234" s="99" t="s">
        <v>148</v>
      </c>
      <c r="I234" s="85">
        <v>52600</v>
      </c>
      <c r="AH234" s="73"/>
      <c r="AI234" s="73"/>
      <c r="AJ234" s="73"/>
    </row>
    <row r="235" spans="2:36" ht="24" hidden="1" customHeight="1">
      <c r="B235" s="114" t="s">
        <v>124</v>
      </c>
      <c r="C235" s="114">
        <v>45727</v>
      </c>
      <c r="D235" s="114" t="s">
        <v>273</v>
      </c>
      <c r="E235" s="90">
        <v>605700</v>
      </c>
      <c r="F235" s="146" t="s">
        <v>274</v>
      </c>
      <c r="G235" s="84" t="s">
        <v>1189</v>
      </c>
      <c r="H235" s="99" t="s">
        <v>148</v>
      </c>
      <c r="I235" s="85">
        <v>6780</v>
      </c>
      <c r="AH235" s="73"/>
      <c r="AI235" s="73"/>
      <c r="AJ235" s="73"/>
    </row>
    <row r="236" spans="2:36" ht="24" hidden="1" customHeight="1">
      <c r="B236" s="114" t="s">
        <v>124</v>
      </c>
      <c r="C236" s="114">
        <v>45730</v>
      </c>
      <c r="D236" s="114" t="s">
        <v>266</v>
      </c>
      <c r="E236" s="90">
        <v>638400</v>
      </c>
      <c r="F236" s="146" t="s">
        <v>267</v>
      </c>
      <c r="G236" s="84" t="s">
        <v>1190</v>
      </c>
      <c r="H236" s="99" t="s">
        <v>114</v>
      </c>
      <c r="I236" s="85">
        <v>180000</v>
      </c>
      <c r="AH236" s="73"/>
      <c r="AI236" s="73"/>
      <c r="AJ236" s="73"/>
    </row>
    <row r="237" spans="2:36" ht="24" hidden="1" customHeight="1">
      <c r="B237" s="114" t="s">
        <v>124</v>
      </c>
      <c r="C237" s="114">
        <v>45734</v>
      </c>
      <c r="D237" s="114" t="s">
        <v>266</v>
      </c>
      <c r="E237" s="90">
        <v>618102</v>
      </c>
      <c r="F237" s="146" t="s">
        <v>282</v>
      </c>
      <c r="G237" s="84" t="s">
        <v>1191</v>
      </c>
      <c r="H237" s="99" t="s">
        <v>153</v>
      </c>
      <c r="I237" s="85">
        <v>1000</v>
      </c>
      <c r="AH237" s="73"/>
      <c r="AI237" s="73"/>
      <c r="AJ237" s="73"/>
    </row>
    <row r="238" spans="2:36" ht="24" hidden="1" customHeight="1">
      <c r="B238" s="114" t="s">
        <v>124</v>
      </c>
      <c r="C238" s="114">
        <v>45734</v>
      </c>
      <c r="D238" s="114" t="s">
        <v>266</v>
      </c>
      <c r="E238" s="90">
        <v>618102</v>
      </c>
      <c r="F238" s="146" t="s">
        <v>282</v>
      </c>
      <c r="G238" s="84" t="s">
        <v>1191</v>
      </c>
      <c r="H238" s="99" t="s">
        <v>153</v>
      </c>
      <c r="I238" s="85">
        <v>1000</v>
      </c>
      <c r="AH238" s="73"/>
      <c r="AI238" s="73"/>
      <c r="AJ238" s="73"/>
    </row>
    <row r="239" spans="2:36" ht="24" hidden="1" customHeight="1">
      <c r="B239" s="114" t="s">
        <v>124</v>
      </c>
      <c r="C239" s="114">
        <v>45735</v>
      </c>
      <c r="D239" s="114" t="s">
        <v>266</v>
      </c>
      <c r="E239" s="90">
        <v>618102</v>
      </c>
      <c r="F239" s="146" t="s">
        <v>282</v>
      </c>
      <c r="G239" s="84" t="s">
        <v>1191</v>
      </c>
      <c r="H239" s="99" t="s">
        <v>153</v>
      </c>
      <c r="I239" s="85">
        <v>1000</v>
      </c>
      <c r="AH239" s="73"/>
      <c r="AI239" s="73"/>
      <c r="AJ239" s="73"/>
    </row>
    <row r="240" spans="2:36" ht="24" hidden="1" customHeight="1">
      <c r="B240" s="114" t="s">
        <v>124</v>
      </c>
      <c r="C240" s="114">
        <v>45729</v>
      </c>
      <c r="D240" s="114" t="s">
        <v>266</v>
      </c>
      <c r="E240" s="90">
        <v>618102</v>
      </c>
      <c r="F240" s="146" t="s">
        <v>282</v>
      </c>
      <c r="G240" s="84" t="s">
        <v>1192</v>
      </c>
      <c r="H240" s="99" t="s">
        <v>153</v>
      </c>
      <c r="I240" s="85">
        <v>1000</v>
      </c>
      <c r="AH240" s="73"/>
      <c r="AI240" s="73"/>
      <c r="AJ240" s="73"/>
    </row>
    <row r="241" spans="2:36" ht="24" hidden="1" customHeight="1">
      <c r="B241" s="114" t="s">
        <v>124</v>
      </c>
      <c r="C241" s="114">
        <v>45729</v>
      </c>
      <c r="D241" s="114" t="s">
        <v>266</v>
      </c>
      <c r="E241" s="90">
        <v>618102</v>
      </c>
      <c r="F241" s="146" t="s">
        <v>282</v>
      </c>
      <c r="G241" s="84" t="s">
        <v>1192</v>
      </c>
      <c r="H241" s="99" t="s">
        <v>153</v>
      </c>
      <c r="I241" s="85">
        <v>1000</v>
      </c>
      <c r="AH241" s="73"/>
      <c r="AI241" s="73"/>
      <c r="AJ241" s="73"/>
    </row>
    <row r="242" spans="2:36" ht="24" hidden="1" customHeight="1">
      <c r="B242" s="114" t="s">
        <v>124</v>
      </c>
      <c r="C242" s="114">
        <v>45723</v>
      </c>
      <c r="D242" s="114" t="s">
        <v>266</v>
      </c>
      <c r="E242" s="90">
        <v>618102</v>
      </c>
      <c r="F242" s="146" t="s">
        <v>282</v>
      </c>
      <c r="G242" s="84" t="s">
        <v>1193</v>
      </c>
      <c r="H242" s="99" t="s">
        <v>153</v>
      </c>
      <c r="I242" s="85">
        <v>1000</v>
      </c>
      <c r="AH242" s="73"/>
      <c r="AI242" s="73"/>
      <c r="AJ242" s="73"/>
    </row>
    <row r="243" spans="2:36" ht="24" hidden="1" customHeight="1">
      <c r="B243" s="114" t="s">
        <v>124</v>
      </c>
      <c r="C243" s="114">
        <v>45742</v>
      </c>
      <c r="D243" s="114" t="s">
        <v>266</v>
      </c>
      <c r="E243" s="90">
        <v>618102</v>
      </c>
      <c r="F243" s="146" t="s">
        <v>282</v>
      </c>
      <c r="G243" s="84" t="s">
        <v>1194</v>
      </c>
      <c r="H243" s="99" t="s">
        <v>153</v>
      </c>
      <c r="I243" s="85">
        <v>400</v>
      </c>
      <c r="AH243" s="73"/>
      <c r="AI243" s="73"/>
      <c r="AJ243" s="73"/>
    </row>
    <row r="244" spans="2:36" ht="24" hidden="1" customHeight="1">
      <c r="B244" s="114" t="s">
        <v>124</v>
      </c>
      <c r="C244" s="114">
        <v>45721</v>
      </c>
      <c r="D244" s="114" t="s">
        <v>266</v>
      </c>
      <c r="E244" s="90">
        <v>618102</v>
      </c>
      <c r="F244" s="146" t="s">
        <v>282</v>
      </c>
      <c r="G244" s="84" t="s">
        <v>1195</v>
      </c>
      <c r="H244" s="99" t="s">
        <v>153</v>
      </c>
      <c r="I244" s="85">
        <v>1000</v>
      </c>
      <c r="AH244" s="73"/>
      <c r="AI244" s="73"/>
      <c r="AJ244" s="73"/>
    </row>
    <row r="245" spans="2:36" ht="24" hidden="1" customHeight="1">
      <c r="B245" s="114" t="s">
        <v>124</v>
      </c>
      <c r="C245" s="114">
        <v>45721</v>
      </c>
      <c r="D245" s="114" t="s">
        <v>266</v>
      </c>
      <c r="E245" s="90">
        <v>618102</v>
      </c>
      <c r="F245" s="146" t="s">
        <v>282</v>
      </c>
      <c r="G245" s="84" t="s">
        <v>1195</v>
      </c>
      <c r="H245" s="99" t="s">
        <v>153</v>
      </c>
      <c r="I245" s="85">
        <v>400</v>
      </c>
      <c r="AH245" s="73"/>
      <c r="AI245" s="73"/>
      <c r="AJ245" s="73"/>
    </row>
    <row r="246" spans="2:36" ht="24" hidden="1" customHeight="1">
      <c r="B246" s="114" t="s">
        <v>124</v>
      </c>
      <c r="C246" s="114">
        <v>45721</v>
      </c>
      <c r="D246" s="114" t="s">
        <v>266</v>
      </c>
      <c r="E246" s="90">
        <v>618102</v>
      </c>
      <c r="F246" s="146" t="s">
        <v>282</v>
      </c>
      <c r="G246" s="84" t="s">
        <v>1196</v>
      </c>
      <c r="H246" s="99" t="s">
        <v>153</v>
      </c>
      <c r="I246" s="85">
        <v>400</v>
      </c>
      <c r="AH246" s="73"/>
      <c r="AI246" s="73"/>
      <c r="AJ246" s="73"/>
    </row>
    <row r="247" spans="2:36" ht="24" hidden="1" customHeight="1">
      <c r="B247" s="114" t="s">
        <v>124</v>
      </c>
      <c r="C247" s="114">
        <v>45736</v>
      </c>
      <c r="D247" s="114" t="s">
        <v>287</v>
      </c>
      <c r="E247" s="90">
        <v>663800</v>
      </c>
      <c r="F247" s="146" t="s">
        <v>422</v>
      </c>
      <c r="G247" s="84" t="s">
        <v>1197</v>
      </c>
      <c r="H247" s="99" t="s">
        <v>164</v>
      </c>
      <c r="I247" s="85">
        <v>100000</v>
      </c>
      <c r="AH247" s="73"/>
      <c r="AI247" s="73"/>
      <c r="AJ247" s="73"/>
    </row>
    <row r="248" spans="2:36" ht="24" hidden="1" customHeight="1">
      <c r="B248" s="114" t="s">
        <v>124</v>
      </c>
      <c r="C248" s="114">
        <v>45736</v>
      </c>
      <c r="D248" s="114" t="s">
        <v>287</v>
      </c>
      <c r="E248" s="90">
        <v>663800</v>
      </c>
      <c r="F248" s="146" t="s">
        <v>422</v>
      </c>
      <c r="G248" s="84" t="s">
        <v>1198</v>
      </c>
      <c r="H248" s="99" t="s">
        <v>165</v>
      </c>
      <c r="I248" s="85">
        <v>100000</v>
      </c>
      <c r="AH248" s="73"/>
      <c r="AI248" s="73"/>
      <c r="AJ248" s="73"/>
    </row>
    <row r="249" spans="2:36" ht="24" hidden="1" customHeight="1">
      <c r="B249" s="114" t="s">
        <v>124</v>
      </c>
      <c r="C249" s="114">
        <v>45736</v>
      </c>
      <c r="D249" s="114" t="s">
        <v>287</v>
      </c>
      <c r="E249" s="90">
        <v>663800</v>
      </c>
      <c r="F249" s="146" t="s">
        <v>422</v>
      </c>
      <c r="G249" s="84" t="s">
        <v>1199</v>
      </c>
      <c r="H249" s="99" t="s">
        <v>170</v>
      </c>
      <c r="I249" s="85">
        <v>100000</v>
      </c>
      <c r="AH249" s="73"/>
      <c r="AI249" s="73"/>
      <c r="AJ249" s="73"/>
    </row>
    <row r="250" spans="2:36" ht="24" hidden="1" customHeight="1">
      <c r="B250" s="114" t="s">
        <v>124</v>
      </c>
      <c r="C250" s="114">
        <v>45736</v>
      </c>
      <c r="D250" s="114" t="s">
        <v>287</v>
      </c>
      <c r="E250" s="90">
        <v>663800</v>
      </c>
      <c r="F250" s="146" t="s">
        <v>422</v>
      </c>
      <c r="G250" s="84" t="s">
        <v>1200</v>
      </c>
      <c r="H250" s="99" t="s">
        <v>168</v>
      </c>
      <c r="I250" s="85">
        <v>100000</v>
      </c>
      <c r="AH250" s="73"/>
      <c r="AI250" s="73"/>
      <c r="AJ250" s="73"/>
    </row>
    <row r="251" spans="2:36" ht="24" hidden="1" customHeight="1">
      <c r="B251" s="114" t="s">
        <v>124</v>
      </c>
      <c r="C251" s="114">
        <v>45736</v>
      </c>
      <c r="D251" s="114" t="s">
        <v>287</v>
      </c>
      <c r="E251" s="90">
        <v>663800</v>
      </c>
      <c r="F251" s="146" t="s">
        <v>422</v>
      </c>
      <c r="G251" s="84" t="s">
        <v>1201</v>
      </c>
      <c r="H251" s="99" t="s">
        <v>174</v>
      </c>
      <c r="I251" s="85">
        <v>100000</v>
      </c>
      <c r="AH251" s="73"/>
      <c r="AI251" s="73"/>
      <c r="AJ251" s="73"/>
    </row>
    <row r="252" spans="2:36" ht="24" hidden="1" customHeight="1">
      <c r="B252" s="114" t="s">
        <v>124</v>
      </c>
      <c r="C252" s="114">
        <v>45736</v>
      </c>
      <c r="D252" s="114" t="s">
        <v>287</v>
      </c>
      <c r="E252" s="90">
        <v>663800</v>
      </c>
      <c r="F252" s="146" t="s">
        <v>422</v>
      </c>
      <c r="G252" s="84" t="s">
        <v>1202</v>
      </c>
      <c r="H252" s="99" t="s">
        <v>169</v>
      </c>
      <c r="I252" s="85">
        <v>100000</v>
      </c>
      <c r="AH252" s="73"/>
      <c r="AI252" s="73"/>
      <c r="AJ252" s="73"/>
    </row>
    <row r="253" spans="2:36" ht="24" hidden="1" customHeight="1">
      <c r="B253" s="114" t="s">
        <v>124</v>
      </c>
      <c r="C253" s="114">
        <v>45736</v>
      </c>
      <c r="D253" s="114" t="s">
        <v>287</v>
      </c>
      <c r="E253" s="90">
        <v>663800</v>
      </c>
      <c r="F253" s="146" t="s">
        <v>422</v>
      </c>
      <c r="G253" s="84" t="s">
        <v>1203</v>
      </c>
      <c r="H253" s="99" t="s">
        <v>167</v>
      </c>
      <c r="I253" s="85">
        <v>100000</v>
      </c>
      <c r="AH253" s="73"/>
      <c r="AI253" s="73"/>
      <c r="AJ253" s="73"/>
    </row>
    <row r="254" spans="2:36" ht="24" hidden="1" customHeight="1">
      <c r="B254" s="114" t="s">
        <v>124</v>
      </c>
      <c r="C254" s="114">
        <v>45736</v>
      </c>
      <c r="D254" s="114" t="s">
        <v>287</v>
      </c>
      <c r="E254" s="90">
        <v>663100</v>
      </c>
      <c r="F254" s="146" t="s">
        <v>424</v>
      </c>
      <c r="G254" s="84" t="s">
        <v>1204</v>
      </c>
      <c r="H254" s="99" t="s">
        <v>164</v>
      </c>
      <c r="I254" s="85">
        <v>50000</v>
      </c>
      <c r="AH254" s="73"/>
      <c r="AI254" s="73"/>
      <c r="AJ254" s="73"/>
    </row>
    <row r="255" spans="2:36" ht="24" hidden="1" customHeight="1">
      <c r="B255" s="114" t="s">
        <v>124</v>
      </c>
      <c r="C255" s="114">
        <v>45736</v>
      </c>
      <c r="D255" s="114" t="s">
        <v>287</v>
      </c>
      <c r="E255" s="90">
        <v>663100</v>
      </c>
      <c r="F255" s="146" t="s">
        <v>424</v>
      </c>
      <c r="G255" s="84" t="s">
        <v>1205</v>
      </c>
      <c r="H255" s="99" t="s">
        <v>165</v>
      </c>
      <c r="I255" s="85">
        <v>50000</v>
      </c>
      <c r="AH255" s="73"/>
      <c r="AI255" s="73"/>
      <c r="AJ255" s="73"/>
    </row>
    <row r="256" spans="2:36" ht="24" hidden="1" customHeight="1">
      <c r="B256" s="114" t="s">
        <v>124</v>
      </c>
      <c r="C256" s="114">
        <v>45736</v>
      </c>
      <c r="D256" s="114" t="s">
        <v>287</v>
      </c>
      <c r="E256" s="90">
        <v>663100</v>
      </c>
      <c r="F256" s="146" t="s">
        <v>424</v>
      </c>
      <c r="G256" s="84" t="s">
        <v>1206</v>
      </c>
      <c r="H256" s="99" t="s">
        <v>168</v>
      </c>
      <c r="I256" s="85">
        <v>50000</v>
      </c>
      <c r="AH256" s="73"/>
      <c r="AI256" s="73"/>
      <c r="AJ256" s="73"/>
    </row>
    <row r="257" spans="2:36" ht="24" hidden="1" customHeight="1">
      <c r="B257" s="114" t="s">
        <v>124</v>
      </c>
      <c r="C257" s="114">
        <v>45736</v>
      </c>
      <c r="D257" s="114" t="s">
        <v>287</v>
      </c>
      <c r="E257" s="90">
        <v>663100</v>
      </c>
      <c r="F257" s="146" t="s">
        <v>424</v>
      </c>
      <c r="G257" s="84" t="s">
        <v>1207</v>
      </c>
      <c r="H257" s="99" t="s">
        <v>170</v>
      </c>
      <c r="I257" s="85">
        <v>50000</v>
      </c>
      <c r="AH257" s="73"/>
      <c r="AI257" s="73"/>
      <c r="AJ257" s="73"/>
    </row>
    <row r="258" spans="2:36" ht="24" hidden="1" customHeight="1">
      <c r="B258" s="114" t="s">
        <v>124</v>
      </c>
      <c r="C258" s="114">
        <v>45736</v>
      </c>
      <c r="D258" s="114" t="s">
        <v>287</v>
      </c>
      <c r="E258" s="90">
        <v>663100</v>
      </c>
      <c r="F258" s="146" t="s">
        <v>424</v>
      </c>
      <c r="G258" s="84" t="s">
        <v>1208</v>
      </c>
      <c r="H258" s="99" t="s">
        <v>166</v>
      </c>
      <c r="I258" s="85">
        <v>50000</v>
      </c>
      <c r="AH258" s="73"/>
      <c r="AI258" s="73"/>
      <c r="AJ258" s="73"/>
    </row>
    <row r="259" spans="2:36" ht="24" hidden="1" customHeight="1">
      <c r="B259" s="114" t="s">
        <v>124</v>
      </c>
      <c r="C259" s="114">
        <v>45736</v>
      </c>
      <c r="D259" s="114" t="s">
        <v>287</v>
      </c>
      <c r="E259" s="90">
        <v>663100</v>
      </c>
      <c r="F259" s="146" t="s">
        <v>424</v>
      </c>
      <c r="G259" s="84" t="s">
        <v>1209</v>
      </c>
      <c r="H259" s="99" t="s">
        <v>174</v>
      </c>
      <c r="I259" s="85">
        <v>50000</v>
      </c>
      <c r="AH259" s="73"/>
      <c r="AI259" s="73"/>
      <c r="AJ259" s="73"/>
    </row>
    <row r="260" spans="2:36" ht="24" hidden="1" customHeight="1">
      <c r="B260" s="114" t="s">
        <v>124</v>
      </c>
      <c r="C260" s="114">
        <v>45736</v>
      </c>
      <c r="D260" s="114" t="s">
        <v>287</v>
      </c>
      <c r="E260" s="90">
        <v>663100</v>
      </c>
      <c r="F260" s="146" t="s">
        <v>424</v>
      </c>
      <c r="G260" s="84" t="s">
        <v>1210</v>
      </c>
      <c r="H260" s="99" t="s">
        <v>169</v>
      </c>
      <c r="I260" s="85">
        <v>50000</v>
      </c>
      <c r="AH260" s="73"/>
      <c r="AI260" s="73"/>
      <c r="AJ260" s="73"/>
    </row>
    <row r="261" spans="2:36" ht="24" hidden="1" customHeight="1">
      <c r="B261" s="114" t="s">
        <v>124</v>
      </c>
      <c r="C261" s="114">
        <v>45736</v>
      </c>
      <c r="D261" s="114" t="s">
        <v>287</v>
      </c>
      <c r="E261" s="90">
        <v>663100</v>
      </c>
      <c r="F261" s="146" t="s">
        <v>424</v>
      </c>
      <c r="G261" s="84" t="s">
        <v>1211</v>
      </c>
      <c r="H261" s="99" t="s">
        <v>167</v>
      </c>
      <c r="I261" s="85">
        <v>50000</v>
      </c>
      <c r="AH261" s="73"/>
      <c r="AI261" s="73"/>
      <c r="AJ261" s="73"/>
    </row>
    <row r="262" spans="2:36" ht="24" hidden="1" customHeight="1">
      <c r="B262" s="114" t="s">
        <v>124</v>
      </c>
      <c r="C262" s="114">
        <v>45736</v>
      </c>
      <c r="D262" s="114" t="s">
        <v>287</v>
      </c>
      <c r="E262" s="90">
        <v>637200</v>
      </c>
      <c r="F262" s="146" t="s">
        <v>299</v>
      </c>
      <c r="G262" s="84" t="s">
        <v>1212</v>
      </c>
      <c r="H262" s="99" t="s">
        <v>173</v>
      </c>
      <c r="I262" s="85">
        <v>275000</v>
      </c>
      <c r="AH262" s="73"/>
      <c r="AI262" s="73"/>
      <c r="AJ262" s="73"/>
    </row>
    <row r="263" spans="2:36" ht="24" hidden="1" customHeight="1">
      <c r="B263" s="114" t="s">
        <v>124</v>
      </c>
      <c r="C263" s="114">
        <v>45736</v>
      </c>
      <c r="D263" s="114" t="s">
        <v>287</v>
      </c>
      <c r="E263" s="90">
        <v>632700</v>
      </c>
      <c r="F263" s="146" t="s">
        <v>288</v>
      </c>
      <c r="G263" s="84" t="s">
        <v>1213</v>
      </c>
      <c r="H263" s="99" t="s">
        <v>159</v>
      </c>
      <c r="I263" s="85">
        <v>2680125</v>
      </c>
      <c r="AH263" s="73"/>
      <c r="AI263" s="73"/>
      <c r="AJ263" s="73"/>
    </row>
    <row r="264" spans="2:36" ht="24" hidden="1" customHeight="1">
      <c r="B264" s="114" t="s">
        <v>124</v>
      </c>
      <c r="C264" s="114">
        <v>45729</v>
      </c>
      <c r="D264" s="114" t="s">
        <v>287</v>
      </c>
      <c r="E264" s="90">
        <v>632700</v>
      </c>
      <c r="F264" s="146" t="s">
        <v>288</v>
      </c>
      <c r="G264" s="84" t="s">
        <v>1214</v>
      </c>
      <c r="H264" s="99" t="s">
        <v>175</v>
      </c>
      <c r="I264" s="85">
        <v>350000</v>
      </c>
      <c r="AH264" s="73"/>
      <c r="AI264" s="73"/>
      <c r="AJ264" s="73"/>
    </row>
    <row r="265" spans="2:36" ht="24" hidden="1" customHeight="1">
      <c r="B265" s="114" t="s">
        <v>124</v>
      </c>
      <c r="C265" s="114">
        <v>45730</v>
      </c>
      <c r="D265" s="114" t="s">
        <v>287</v>
      </c>
      <c r="E265" s="90">
        <v>632700</v>
      </c>
      <c r="F265" s="146" t="s">
        <v>288</v>
      </c>
      <c r="G265" s="84" t="s">
        <v>1215</v>
      </c>
      <c r="H265" s="99" t="s">
        <v>172</v>
      </c>
      <c r="I265" s="85">
        <v>350000</v>
      </c>
      <c r="AH265" s="73"/>
      <c r="AI265" s="73"/>
      <c r="AJ265" s="73"/>
    </row>
    <row r="266" spans="2:36" ht="24" hidden="1" customHeight="1">
      <c r="B266" s="114" t="s">
        <v>124</v>
      </c>
      <c r="C266" s="114">
        <v>45728</v>
      </c>
      <c r="D266" s="114" t="s">
        <v>287</v>
      </c>
      <c r="E266" s="90">
        <v>632700</v>
      </c>
      <c r="F266" s="146" t="s">
        <v>288</v>
      </c>
      <c r="G266" s="84" t="s">
        <v>1216</v>
      </c>
      <c r="H266" s="99" t="s">
        <v>160</v>
      </c>
      <c r="I266" s="85">
        <v>1378350</v>
      </c>
      <c r="AH266" s="73"/>
      <c r="AI266" s="73"/>
      <c r="AJ266" s="73"/>
    </row>
    <row r="267" spans="2:36" ht="24" hidden="1" customHeight="1">
      <c r="B267" s="114" t="s">
        <v>124</v>
      </c>
      <c r="C267" s="114">
        <v>45736</v>
      </c>
      <c r="D267" s="114" t="s">
        <v>287</v>
      </c>
      <c r="E267" s="90">
        <v>661100</v>
      </c>
      <c r="F267" s="146" t="s">
        <v>427</v>
      </c>
      <c r="G267" s="84" t="s">
        <v>1217</v>
      </c>
      <c r="H267" s="99" t="s">
        <v>165</v>
      </c>
      <c r="I267" s="85">
        <v>409336</v>
      </c>
      <c r="AH267" s="73"/>
      <c r="AI267" s="73"/>
      <c r="AJ267" s="73"/>
    </row>
    <row r="268" spans="2:36" ht="24" hidden="1" customHeight="1">
      <c r="B268" s="114" t="s">
        <v>124</v>
      </c>
      <c r="C268" s="114">
        <v>45736</v>
      </c>
      <c r="D268" s="114" t="s">
        <v>287</v>
      </c>
      <c r="E268" s="90">
        <v>661100</v>
      </c>
      <c r="F268" s="146" t="s">
        <v>427</v>
      </c>
      <c r="G268" s="84" t="s">
        <v>1218</v>
      </c>
      <c r="H268" s="99" t="s">
        <v>170</v>
      </c>
      <c r="I268" s="85">
        <v>320747</v>
      </c>
      <c r="AH268" s="73"/>
      <c r="AI268" s="73"/>
      <c r="AJ268" s="73"/>
    </row>
    <row r="269" spans="2:36" ht="24" hidden="1" customHeight="1">
      <c r="B269" s="114" t="s">
        <v>124</v>
      </c>
      <c r="C269" s="114">
        <v>45736</v>
      </c>
      <c r="D269" s="114" t="s">
        <v>287</v>
      </c>
      <c r="E269" s="90">
        <v>661100</v>
      </c>
      <c r="F269" s="146" t="s">
        <v>427</v>
      </c>
      <c r="G269" s="84" t="s">
        <v>1219</v>
      </c>
      <c r="H269" s="99" t="s">
        <v>176</v>
      </c>
      <c r="I269" s="85">
        <v>127697</v>
      </c>
      <c r="AH269" s="73"/>
      <c r="AI269" s="73"/>
      <c r="AJ269" s="73"/>
    </row>
    <row r="270" spans="2:36" ht="24" hidden="1" customHeight="1">
      <c r="B270" s="114" t="s">
        <v>124</v>
      </c>
      <c r="C270" s="114">
        <v>45736</v>
      </c>
      <c r="D270" s="114" t="s">
        <v>287</v>
      </c>
      <c r="E270" s="90">
        <v>661100</v>
      </c>
      <c r="F270" s="146" t="s">
        <v>427</v>
      </c>
      <c r="G270" s="84" t="s">
        <v>1220</v>
      </c>
      <c r="H270" s="99" t="s">
        <v>168</v>
      </c>
      <c r="I270" s="85">
        <v>320747</v>
      </c>
      <c r="AH270" s="73"/>
      <c r="AI270" s="73"/>
      <c r="AJ270" s="73"/>
    </row>
    <row r="271" spans="2:36" ht="24" hidden="1" customHeight="1">
      <c r="B271" s="114" t="s">
        <v>124</v>
      </c>
      <c r="C271" s="114">
        <v>45736</v>
      </c>
      <c r="D271" s="114" t="s">
        <v>287</v>
      </c>
      <c r="E271" s="90">
        <v>661100</v>
      </c>
      <c r="F271" s="146" t="s">
        <v>427</v>
      </c>
      <c r="G271" s="84" t="s">
        <v>1221</v>
      </c>
      <c r="H271" s="99" t="s">
        <v>164</v>
      </c>
      <c r="I271" s="85">
        <v>409336</v>
      </c>
      <c r="AH271" s="73"/>
      <c r="AI271" s="73"/>
      <c r="AJ271" s="73"/>
    </row>
    <row r="272" spans="2:36" ht="24" hidden="1" customHeight="1">
      <c r="B272" s="114" t="s">
        <v>124</v>
      </c>
      <c r="C272" s="114">
        <v>45736</v>
      </c>
      <c r="D272" s="114" t="s">
        <v>287</v>
      </c>
      <c r="E272" s="90">
        <v>661100</v>
      </c>
      <c r="F272" s="146" t="s">
        <v>427</v>
      </c>
      <c r="G272" s="84" t="s">
        <v>1222</v>
      </c>
      <c r="H272" s="99" t="s">
        <v>166</v>
      </c>
      <c r="I272" s="85">
        <v>781224</v>
      </c>
      <c r="AH272" s="73"/>
      <c r="AI272" s="73"/>
      <c r="AJ272" s="73"/>
    </row>
    <row r="273" spans="2:36" ht="24" hidden="1" customHeight="1">
      <c r="B273" s="114" t="s">
        <v>124</v>
      </c>
      <c r="C273" s="114">
        <v>45736</v>
      </c>
      <c r="D273" s="114" t="s">
        <v>287</v>
      </c>
      <c r="E273" s="90">
        <v>661100</v>
      </c>
      <c r="F273" s="146" t="s">
        <v>427</v>
      </c>
      <c r="G273" s="84" t="s">
        <v>1223</v>
      </c>
      <c r="H273" s="99" t="s">
        <v>158</v>
      </c>
      <c r="I273" s="85">
        <v>127697</v>
      </c>
      <c r="AH273" s="73"/>
      <c r="AI273" s="73"/>
      <c r="AJ273" s="73"/>
    </row>
    <row r="274" spans="2:36" ht="24" hidden="1" customHeight="1">
      <c r="B274" s="114" t="s">
        <v>124</v>
      </c>
      <c r="C274" s="114">
        <v>45736</v>
      </c>
      <c r="D274" s="114" t="s">
        <v>287</v>
      </c>
      <c r="E274" s="90">
        <v>661100</v>
      </c>
      <c r="F274" s="146" t="s">
        <v>427</v>
      </c>
      <c r="G274" s="84" t="s">
        <v>1224</v>
      </c>
      <c r="H274" s="99" t="s">
        <v>174</v>
      </c>
      <c r="I274" s="85">
        <v>320747</v>
      </c>
      <c r="AH274" s="73"/>
      <c r="AI274" s="73"/>
      <c r="AJ274" s="73"/>
    </row>
    <row r="275" spans="2:36" ht="24" hidden="1" customHeight="1">
      <c r="B275" s="114" t="s">
        <v>124</v>
      </c>
      <c r="C275" s="114">
        <v>45736</v>
      </c>
      <c r="D275" s="114" t="s">
        <v>287</v>
      </c>
      <c r="E275" s="90">
        <v>661100</v>
      </c>
      <c r="F275" s="146" t="s">
        <v>427</v>
      </c>
      <c r="G275" s="84" t="s">
        <v>1225</v>
      </c>
      <c r="H275" s="99" t="s">
        <v>169</v>
      </c>
      <c r="I275" s="85">
        <v>320747</v>
      </c>
      <c r="AH275" s="73"/>
      <c r="AI275" s="73"/>
      <c r="AJ275" s="73"/>
    </row>
    <row r="276" spans="2:36" ht="24" hidden="1" customHeight="1">
      <c r="B276" s="114" t="s">
        <v>124</v>
      </c>
      <c r="C276" s="114">
        <v>45736</v>
      </c>
      <c r="D276" s="114" t="s">
        <v>287</v>
      </c>
      <c r="E276" s="90">
        <v>661100</v>
      </c>
      <c r="F276" s="146" t="s">
        <v>427</v>
      </c>
      <c r="G276" s="84" t="s">
        <v>1226</v>
      </c>
      <c r="H276" s="99" t="s">
        <v>167</v>
      </c>
      <c r="I276" s="85">
        <v>409336</v>
      </c>
      <c r="AH276" s="73"/>
      <c r="AI276" s="73"/>
      <c r="AJ276" s="73"/>
    </row>
    <row r="277" spans="2:36" ht="24" hidden="1" customHeight="1">
      <c r="B277" s="114" t="s">
        <v>124</v>
      </c>
      <c r="C277" s="114">
        <v>45744</v>
      </c>
      <c r="D277" s="114" t="s">
        <v>392</v>
      </c>
      <c r="E277" s="90">
        <v>624200</v>
      </c>
      <c r="F277" s="146" t="s">
        <v>393</v>
      </c>
      <c r="G277" s="84" t="s">
        <v>1227</v>
      </c>
      <c r="H277" s="99" t="s">
        <v>146</v>
      </c>
      <c r="I277" s="85">
        <v>111102</v>
      </c>
      <c r="AH277" s="73"/>
      <c r="AI277" s="73"/>
      <c r="AJ277" s="73"/>
    </row>
    <row r="278" spans="2:36" ht="24" hidden="1" customHeight="1">
      <c r="B278" s="114" t="s">
        <v>124</v>
      </c>
      <c r="C278" s="114">
        <v>45736</v>
      </c>
      <c r="D278" s="114" t="s">
        <v>287</v>
      </c>
      <c r="E278" s="90">
        <v>641300</v>
      </c>
      <c r="F278" s="146" t="s">
        <v>429</v>
      </c>
      <c r="G278" s="84" t="s">
        <v>1228</v>
      </c>
      <c r="H278" s="99" t="s">
        <v>136</v>
      </c>
      <c r="I278" s="85">
        <v>5108</v>
      </c>
      <c r="AH278" s="73"/>
      <c r="AI278" s="73"/>
      <c r="AJ278" s="73"/>
    </row>
    <row r="279" spans="2:36" ht="24" hidden="1" customHeight="1">
      <c r="B279" s="114" t="s">
        <v>124</v>
      </c>
      <c r="C279" s="114">
        <v>45736</v>
      </c>
      <c r="D279" s="114" t="s">
        <v>287</v>
      </c>
      <c r="E279" s="90">
        <v>641300</v>
      </c>
      <c r="F279" s="146" t="s">
        <v>429</v>
      </c>
      <c r="G279" s="84" t="s">
        <v>1229</v>
      </c>
      <c r="H279" s="99" t="s">
        <v>136</v>
      </c>
      <c r="I279" s="85">
        <v>18830</v>
      </c>
      <c r="AH279" s="73"/>
      <c r="AI279" s="73"/>
      <c r="AJ279" s="73"/>
    </row>
    <row r="280" spans="2:36" ht="24" hidden="1" customHeight="1">
      <c r="B280" s="114" t="s">
        <v>124</v>
      </c>
      <c r="C280" s="115">
        <v>45736</v>
      </c>
      <c r="D280" s="115" t="s">
        <v>287</v>
      </c>
      <c r="E280" s="103">
        <v>641300</v>
      </c>
      <c r="F280" s="147" t="s">
        <v>429</v>
      </c>
      <c r="G280" s="104" t="s">
        <v>1230</v>
      </c>
      <c r="H280" s="99" t="s">
        <v>136</v>
      </c>
      <c r="I280" s="105">
        <v>22373</v>
      </c>
      <c r="AH280" s="73"/>
      <c r="AI280" s="73"/>
      <c r="AJ280" s="73"/>
    </row>
    <row r="281" spans="2:36" ht="24" hidden="1" customHeight="1">
      <c r="B281" s="114" t="s">
        <v>126</v>
      </c>
      <c r="C281" s="114">
        <v>45754</v>
      </c>
      <c r="D281" s="114" t="s">
        <v>266</v>
      </c>
      <c r="E281" s="90">
        <v>605800</v>
      </c>
      <c r="F281" s="146" t="s">
        <v>285</v>
      </c>
      <c r="G281" s="84" t="s">
        <v>1231</v>
      </c>
      <c r="H281" s="99" t="s">
        <v>147</v>
      </c>
      <c r="I281" s="85">
        <v>17100</v>
      </c>
      <c r="AH281" s="73"/>
      <c r="AI281" s="73"/>
      <c r="AJ281" s="73"/>
    </row>
    <row r="282" spans="2:36" ht="24" hidden="1" customHeight="1">
      <c r="B282" s="114" t="s">
        <v>126</v>
      </c>
      <c r="C282" s="114">
        <v>45754</v>
      </c>
      <c r="D282" s="114" t="s">
        <v>266</v>
      </c>
      <c r="E282" s="90">
        <v>605800</v>
      </c>
      <c r="F282" s="146" t="s">
        <v>285</v>
      </c>
      <c r="G282" s="84" t="s">
        <v>1231</v>
      </c>
      <c r="H282" s="99" t="s">
        <v>147</v>
      </c>
      <c r="I282" s="85">
        <v>17100</v>
      </c>
      <c r="AH282" s="73"/>
      <c r="AI282" s="73"/>
      <c r="AJ282" s="73"/>
    </row>
    <row r="283" spans="2:36" ht="24" hidden="1" customHeight="1">
      <c r="B283" s="114" t="s">
        <v>126</v>
      </c>
      <c r="C283" s="114">
        <v>45754</v>
      </c>
      <c r="D283" s="114" t="s">
        <v>266</v>
      </c>
      <c r="E283" s="90">
        <v>605800</v>
      </c>
      <c r="F283" s="146" t="s">
        <v>285</v>
      </c>
      <c r="G283" s="84" t="s">
        <v>1232</v>
      </c>
      <c r="H283" s="99" t="s">
        <v>147</v>
      </c>
      <c r="I283" s="85">
        <v>17100</v>
      </c>
      <c r="AH283" s="73"/>
      <c r="AI283" s="73"/>
      <c r="AJ283" s="73"/>
    </row>
    <row r="284" spans="2:36" ht="24" hidden="1" customHeight="1">
      <c r="B284" s="114" t="s">
        <v>126</v>
      </c>
      <c r="C284" s="114">
        <v>45754</v>
      </c>
      <c r="D284" s="114" t="s">
        <v>266</v>
      </c>
      <c r="E284" s="90">
        <v>605800</v>
      </c>
      <c r="F284" s="146" t="s">
        <v>285</v>
      </c>
      <c r="G284" s="84" t="s">
        <v>1232</v>
      </c>
      <c r="H284" s="99" t="s">
        <v>147</v>
      </c>
      <c r="I284" s="85">
        <v>17100</v>
      </c>
      <c r="AH284" s="73"/>
      <c r="AI284" s="73"/>
      <c r="AJ284" s="73"/>
    </row>
    <row r="285" spans="2:36" ht="24" hidden="1" customHeight="1">
      <c r="B285" s="114" t="s">
        <v>126</v>
      </c>
      <c r="C285" s="114">
        <v>45754</v>
      </c>
      <c r="D285" s="114" t="s">
        <v>266</v>
      </c>
      <c r="E285" s="90">
        <v>605800</v>
      </c>
      <c r="F285" s="146" t="s">
        <v>285</v>
      </c>
      <c r="G285" s="84" t="s">
        <v>1232</v>
      </c>
      <c r="H285" s="99" t="s">
        <v>147</v>
      </c>
      <c r="I285" s="85">
        <v>17100</v>
      </c>
      <c r="AH285" s="73"/>
      <c r="AI285" s="73"/>
      <c r="AJ285" s="73"/>
    </row>
    <row r="286" spans="2:36" ht="24" hidden="1" customHeight="1">
      <c r="B286" s="114" t="s">
        <v>126</v>
      </c>
      <c r="C286" s="114">
        <v>45754</v>
      </c>
      <c r="D286" s="114" t="s">
        <v>266</v>
      </c>
      <c r="E286" s="90">
        <v>605800</v>
      </c>
      <c r="F286" s="146" t="s">
        <v>285</v>
      </c>
      <c r="G286" s="84" t="s">
        <v>1232</v>
      </c>
      <c r="H286" s="99" t="s">
        <v>147</v>
      </c>
      <c r="I286" s="85">
        <v>17100</v>
      </c>
      <c r="AH286" s="73"/>
      <c r="AI286" s="73"/>
      <c r="AJ286" s="73"/>
    </row>
    <row r="287" spans="2:36" ht="24" hidden="1" customHeight="1">
      <c r="B287" s="114" t="s">
        <v>126</v>
      </c>
      <c r="C287" s="114">
        <v>45754</v>
      </c>
      <c r="D287" s="114" t="s">
        <v>266</v>
      </c>
      <c r="E287" s="90">
        <v>605800</v>
      </c>
      <c r="F287" s="146" t="s">
        <v>285</v>
      </c>
      <c r="G287" s="84" t="s">
        <v>1232</v>
      </c>
      <c r="H287" s="99" t="s">
        <v>147</v>
      </c>
      <c r="I287" s="85">
        <v>17100</v>
      </c>
      <c r="AH287" s="73"/>
      <c r="AI287" s="73"/>
      <c r="AJ287" s="73"/>
    </row>
    <row r="288" spans="2:36" ht="24" hidden="1" customHeight="1">
      <c r="B288" s="114" t="s">
        <v>126</v>
      </c>
      <c r="C288" s="114">
        <v>45754</v>
      </c>
      <c r="D288" s="114" t="s">
        <v>266</v>
      </c>
      <c r="E288" s="90">
        <v>605800</v>
      </c>
      <c r="F288" s="146" t="s">
        <v>285</v>
      </c>
      <c r="G288" s="84" t="s">
        <v>1233</v>
      </c>
      <c r="H288" s="99" t="s">
        <v>147</v>
      </c>
      <c r="I288" s="85">
        <v>2850</v>
      </c>
      <c r="AH288" s="73"/>
      <c r="AI288" s="73"/>
      <c r="AJ288" s="73"/>
    </row>
    <row r="289" spans="2:36" ht="24" hidden="1" customHeight="1">
      <c r="B289" s="114" t="s">
        <v>126</v>
      </c>
      <c r="C289" s="114">
        <v>45754</v>
      </c>
      <c r="D289" s="114" t="s">
        <v>266</v>
      </c>
      <c r="E289" s="90">
        <v>605800</v>
      </c>
      <c r="F289" s="146" t="s">
        <v>285</v>
      </c>
      <c r="G289" s="84" t="s">
        <v>1234</v>
      </c>
      <c r="H289" s="99" t="s">
        <v>147</v>
      </c>
      <c r="I289" s="85">
        <v>2850</v>
      </c>
      <c r="AH289" s="73"/>
      <c r="AI289" s="73"/>
      <c r="AJ289" s="73"/>
    </row>
    <row r="290" spans="2:36" ht="24" hidden="1" customHeight="1">
      <c r="B290" s="114" t="s">
        <v>126</v>
      </c>
      <c r="C290" s="114">
        <v>45754</v>
      </c>
      <c r="D290" s="114" t="s">
        <v>266</v>
      </c>
      <c r="E290" s="90">
        <v>605800</v>
      </c>
      <c r="F290" s="146" t="s">
        <v>285</v>
      </c>
      <c r="G290" s="84" t="s">
        <v>1235</v>
      </c>
      <c r="H290" s="99" t="s">
        <v>147</v>
      </c>
      <c r="I290" s="85">
        <v>2850</v>
      </c>
      <c r="AH290" s="73"/>
      <c r="AI290" s="73"/>
      <c r="AJ290" s="73"/>
    </row>
    <row r="291" spans="2:36" ht="24" hidden="1" customHeight="1">
      <c r="B291" s="114" t="s">
        <v>126</v>
      </c>
      <c r="C291" s="114">
        <v>45754</v>
      </c>
      <c r="D291" s="114" t="s">
        <v>266</v>
      </c>
      <c r="E291" s="90">
        <v>605800</v>
      </c>
      <c r="F291" s="146" t="s">
        <v>285</v>
      </c>
      <c r="G291" s="84" t="s">
        <v>1236</v>
      </c>
      <c r="H291" s="99" t="s">
        <v>147</v>
      </c>
      <c r="I291" s="85">
        <v>2850</v>
      </c>
      <c r="AH291" s="73"/>
      <c r="AI291" s="73"/>
      <c r="AJ291" s="73"/>
    </row>
    <row r="292" spans="2:36" ht="24" hidden="1" customHeight="1">
      <c r="B292" s="114" t="s">
        <v>126</v>
      </c>
      <c r="C292" s="114">
        <v>45754</v>
      </c>
      <c r="D292" s="114" t="s">
        <v>266</v>
      </c>
      <c r="E292" s="90">
        <v>605800</v>
      </c>
      <c r="F292" s="146" t="s">
        <v>285</v>
      </c>
      <c r="G292" s="84" t="s">
        <v>1237</v>
      </c>
      <c r="H292" s="99" t="s">
        <v>147</v>
      </c>
      <c r="I292" s="85">
        <v>2850</v>
      </c>
      <c r="AH292" s="73"/>
      <c r="AI292" s="73"/>
      <c r="AJ292" s="73"/>
    </row>
    <row r="293" spans="2:36" ht="24" hidden="1" customHeight="1">
      <c r="B293" s="114" t="s">
        <v>126</v>
      </c>
      <c r="C293" s="114">
        <v>45754</v>
      </c>
      <c r="D293" s="114" t="s">
        <v>266</v>
      </c>
      <c r="E293" s="90">
        <v>605800</v>
      </c>
      <c r="F293" s="146" t="s">
        <v>285</v>
      </c>
      <c r="G293" s="84" t="s">
        <v>1238</v>
      </c>
      <c r="H293" s="99" t="s">
        <v>147</v>
      </c>
      <c r="I293" s="85">
        <v>11400</v>
      </c>
      <c r="AH293" s="73"/>
      <c r="AI293" s="73"/>
      <c r="AJ293" s="73"/>
    </row>
    <row r="294" spans="2:36" ht="24" hidden="1" customHeight="1">
      <c r="B294" s="114" t="s">
        <v>126</v>
      </c>
      <c r="C294" s="114">
        <v>45754</v>
      </c>
      <c r="D294" s="114" t="s">
        <v>266</v>
      </c>
      <c r="E294" s="90">
        <v>605800</v>
      </c>
      <c r="F294" s="146" t="s">
        <v>285</v>
      </c>
      <c r="G294" s="84" t="s">
        <v>1239</v>
      </c>
      <c r="H294" s="99" t="s">
        <v>147</v>
      </c>
      <c r="I294" s="85">
        <v>2850</v>
      </c>
      <c r="AH294" s="73"/>
      <c r="AI294" s="73"/>
      <c r="AJ294" s="73"/>
    </row>
    <row r="295" spans="2:36" ht="24" hidden="1" customHeight="1">
      <c r="B295" s="114" t="s">
        <v>126</v>
      </c>
      <c r="C295" s="114">
        <v>45754</v>
      </c>
      <c r="D295" s="114" t="s">
        <v>266</v>
      </c>
      <c r="E295" s="90">
        <v>605800</v>
      </c>
      <c r="F295" s="146" t="s">
        <v>285</v>
      </c>
      <c r="G295" s="84" t="s">
        <v>1240</v>
      </c>
      <c r="H295" s="99" t="s">
        <v>147</v>
      </c>
      <c r="I295" s="85">
        <v>2850</v>
      </c>
      <c r="AH295" s="73"/>
      <c r="AI295" s="73"/>
      <c r="AJ295" s="73"/>
    </row>
    <row r="296" spans="2:36" ht="24" hidden="1" customHeight="1">
      <c r="B296" s="114" t="s">
        <v>126</v>
      </c>
      <c r="C296" s="114">
        <v>45769</v>
      </c>
      <c r="D296" s="114" t="s">
        <v>287</v>
      </c>
      <c r="E296" s="90">
        <v>637200</v>
      </c>
      <c r="F296" s="146" t="s">
        <v>299</v>
      </c>
      <c r="G296" s="84" t="s">
        <v>1241</v>
      </c>
      <c r="H296" s="99" t="s">
        <v>173</v>
      </c>
      <c r="I296" s="85">
        <v>275000</v>
      </c>
      <c r="AH296" s="73"/>
      <c r="AI296" s="73"/>
      <c r="AJ296" s="73"/>
    </row>
    <row r="297" spans="2:36" ht="24" hidden="1" customHeight="1">
      <c r="B297" s="114" t="s">
        <v>126</v>
      </c>
      <c r="C297" s="114">
        <v>45765</v>
      </c>
      <c r="D297" s="114" t="s">
        <v>266</v>
      </c>
      <c r="E297" s="90">
        <v>605300</v>
      </c>
      <c r="F297" s="146" t="s">
        <v>270</v>
      </c>
      <c r="G297" s="84" t="s">
        <v>1242</v>
      </c>
      <c r="H297" s="99" t="s">
        <v>140</v>
      </c>
      <c r="I297" s="85">
        <v>20000</v>
      </c>
      <c r="AH297" s="73"/>
      <c r="AI297" s="73"/>
      <c r="AJ297" s="73"/>
    </row>
    <row r="298" spans="2:36" ht="24" hidden="1" customHeight="1">
      <c r="B298" s="114" t="s">
        <v>126</v>
      </c>
      <c r="C298" s="114">
        <v>45769</v>
      </c>
      <c r="D298" s="114" t="s">
        <v>287</v>
      </c>
      <c r="E298" s="90">
        <v>664100</v>
      </c>
      <c r="F298" s="146" t="s">
        <v>420</v>
      </c>
      <c r="G298" s="84" t="s">
        <v>1243</v>
      </c>
      <c r="H298" s="99" t="s">
        <v>136</v>
      </c>
      <c r="I298" s="85">
        <v>91325</v>
      </c>
      <c r="AH298" s="73"/>
      <c r="AI298" s="73"/>
      <c r="AJ298" s="73"/>
    </row>
    <row r="299" spans="2:36" ht="24" hidden="1" customHeight="1">
      <c r="B299" s="114" t="s">
        <v>126</v>
      </c>
      <c r="C299" s="114">
        <v>45769</v>
      </c>
      <c r="D299" s="114" t="s">
        <v>287</v>
      </c>
      <c r="E299" s="90">
        <v>664100</v>
      </c>
      <c r="F299" s="146" t="s">
        <v>420</v>
      </c>
      <c r="G299" s="84" t="s">
        <v>1244</v>
      </c>
      <c r="H299" s="99" t="s">
        <v>136</v>
      </c>
      <c r="I299" s="85">
        <v>24773</v>
      </c>
      <c r="AH299" s="73"/>
      <c r="AI299" s="73"/>
      <c r="AJ299" s="73"/>
    </row>
    <row r="300" spans="2:36" ht="24" hidden="1" customHeight="1">
      <c r="B300" s="114" t="s">
        <v>126</v>
      </c>
      <c r="C300" s="114">
        <v>45769</v>
      </c>
      <c r="D300" s="114" t="s">
        <v>287</v>
      </c>
      <c r="E300" s="90">
        <v>664100</v>
      </c>
      <c r="F300" s="146" t="s">
        <v>420</v>
      </c>
      <c r="G300" s="84" t="s">
        <v>1245</v>
      </c>
      <c r="H300" s="99" t="s">
        <v>136</v>
      </c>
      <c r="I300" s="85">
        <v>91325</v>
      </c>
      <c r="AH300" s="73"/>
      <c r="AI300" s="73"/>
      <c r="AJ300" s="73"/>
    </row>
    <row r="301" spans="2:36" ht="24" hidden="1" customHeight="1">
      <c r="B301" s="114" t="s">
        <v>126</v>
      </c>
      <c r="C301" s="114">
        <v>45769</v>
      </c>
      <c r="D301" s="114" t="s">
        <v>287</v>
      </c>
      <c r="E301" s="90">
        <v>664100</v>
      </c>
      <c r="F301" s="146" t="s">
        <v>420</v>
      </c>
      <c r="G301" s="84" t="s">
        <v>1246</v>
      </c>
      <c r="H301" s="99" t="s">
        <v>136</v>
      </c>
      <c r="I301" s="85">
        <v>108511</v>
      </c>
      <c r="AH301" s="73"/>
      <c r="AI301" s="73"/>
      <c r="AJ301" s="73"/>
    </row>
    <row r="302" spans="2:36" ht="24" hidden="1" customHeight="1">
      <c r="B302" s="114" t="s">
        <v>126</v>
      </c>
      <c r="C302" s="114">
        <v>45769</v>
      </c>
      <c r="D302" s="114" t="s">
        <v>287</v>
      </c>
      <c r="E302" s="90">
        <v>664100</v>
      </c>
      <c r="F302" s="146" t="s">
        <v>420</v>
      </c>
      <c r="G302" s="84" t="s">
        <v>1247</v>
      </c>
      <c r="H302" s="99" t="s">
        <v>136</v>
      </c>
      <c r="I302" s="85">
        <v>108511</v>
      </c>
      <c r="AH302" s="73"/>
      <c r="AI302" s="73"/>
      <c r="AJ302" s="73"/>
    </row>
    <row r="303" spans="2:36" ht="24" hidden="1" customHeight="1">
      <c r="B303" s="114" t="s">
        <v>126</v>
      </c>
      <c r="C303" s="114">
        <v>45769</v>
      </c>
      <c r="D303" s="114" t="s">
        <v>287</v>
      </c>
      <c r="E303" s="90">
        <v>664100</v>
      </c>
      <c r="F303" s="146" t="s">
        <v>420</v>
      </c>
      <c r="G303" s="84" t="s">
        <v>1248</v>
      </c>
      <c r="H303" s="99" t="s">
        <v>136</v>
      </c>
      <c r="I303" s="85">
        <v>161258</v>
      </c>
      <c r="AH303" s="73"/>
      <c r="AI303" s="73"/>
      <c r="AJ303" s="73"/>
    </row>
    <row r="304" spans="2:36" ht="24" hidden="1" customHeight="1">
      <c r="B304" s="114" t="s">
        <v>126</v>
      </c>
      <c r="C304" s="114">
        <v>45769</v>
      </c>
      <c r="D304" s="114" t="s">
        <v>287</v>
      </c>
      <c r="E304" s="90">
        <v>664100</v>
      </c>
      <c r="F304" s="146" t="s">
        <v>420</v>
      </c>
      <c r="G304" s="84" t="s">
        <v>1249</v>
      </c>
      <c r="H304" s="99" t="s">
        <v>136</v>
      </c>
      <c r="I304" s="85">
        <v>24773</v>
      </c>
      <c r="AH304" s="73"/>
      <c r="AI304" s="73"/>
      <c r="AJ304" s="73"/>
    </row>
    <row r="305" spans="2:36" ht="24" hidden="1" customHeight="1">
      <c r="B305" s="114" t="s">
        <v>126</v>
      </c>
      <c r="C305" s="114">
        <v>45769</v>
      </c>
      <c r="D305" s="114" t="s">
        <v>287</v>
      </c>
      <c r="E305" s="90">
        <v>664100</v>
      </c>
      <c r="F305" s="146" t="s">
        <v>420</v>
      </c>
      <c r="G305" s="84" t="s">
        <v>1250</v>
      </c>
      <c r="H305" s="99" t="s">
        <v>136</v>
      </c>
      <c r="I305" s="85">
        <v>91325</v>
      </c>
      <c r="AH305" s="73"/>
      <c r="AI305" s="73"/>
      <c r="AJ305" s="73"/>
    </row>
    <row r="306" spans="2:36" ht="24" hidden="1" customHeight="1">
      <c r="B306" s="114" t="s">
        <v>126</v>
      </c>
      <c r="C306" s="114">
        <v>45769</v>
      </c>
      <c r="D306" s="114" t="s">
        <v>287</v>
      </c>
      <c r="E306" s="90">
        <v>664100</v>
      </c>
      <c r="F306" s="146" t="s">
        <v>420</v>
      </c>
      <c r="G306" s="84" t="s">
        <v>1251</v>
      </c>
      <c r="H306" s="99" t="s">
        <v>136</v>
      </c>
      <c r="I306" s="85">
        <v>91325</v>
      </c>
      <c r="AH306" s="73"/>
      <c r="AI306" s="73"/>
      <c r="AJ306" s="73"/>
    </row>
    <row r="307" spans="2:36" ht="24" hidden="1" customHeight="1">
      <c r="B307" s="114" t="s">
        <v>126</v>
      </c>
      <c r="C307" s="114">
        <v>45769</v>
      </c>
      <c r="D307" s="114" t="s">
        <v>287</v>
      </c>
      <c r="E307" s="90">
        <v>664100</v>
      </c>
      <c r="F307" s="146" t="s">
        <v>420</v>
      </c>
      <c r="G307" s="84" t="s">
        <v>1252</v>
      </c>
      <c r="H307" s="99" t="s">
        <v>136</v>
      </c>
      <c r="I307" s="85">
        <v>108511</v>
      </c>
      <c r="AH307" s="73"/>
      <c r="AI307" s="73"/>
      <c r="AJ307" s="73"/>
    </row>
    <row r="308" spans="2:36" ht="24" hidden="1" customHeight="1">
      <c r="B308" s="114" t="s">
        <v>126</v>
      </c>
      <c r="C308" s="114">
        <v>45762</v>
      </c>
      <c r="D308" s="114" t="s">
        <v>392</v>
      </c>
      <c r="E308" s="90">
        <v>605700</v>
      </c>
      <c r="F308" s="146" t="s">
        <v>274</v>
      </c>
      <c r="G308" s="84" t="s">
        <v>1253</v>
      </c>
      <c r="H308" s="99" t="s">
        <v>134</v>
      </c>
      <c r="I308" s="85">
        <v>325000</v>
      </c>
      <c r="AH308" s="73"/>
      <c r="AI308" s="73"/>
      <c r="AJ308" s="73"/>
    </row>
    <row r="309" spans="2:36" ht="24" hidden="1" customHeight="1">
      <c r="B309" s="114" t="s">
        <v>126</v>
      </c>
      <c r="C309" s="114">
        <v>45761</v>
      </c>
      <c r="D309" s="114" t="s">
        <v>266</v>
      </c>
      <c r="E309" s="90">
        <v>618100</v>
      </c>
      <c r="F309" s="146" t="s">
        <v>341</v>
      </c>
      <c r="G309" s="84" t="s">
        <v>1254</v>
      </c>
      <c r="H309" s="99" t="s">
        <v>153</v>
      </c>
      <c r="I309" s="85">
        <v>4000</v>
      </c>
      <c r="AH309" s="73"/>
      <c r="AI309" s="73"/>
      <c r="AJ309" s="73"/>
    </row>
    <row r="310" spans="2:36" ht="24" hidden="1" customHeight="1">
      <c r="B310" s="114" t="s">
        <v>126</v>
      </c>
      <c r="C310" s="114">
        <v>45769</v>
      </c>
      <c r="D310" s="114" t="s">
        <v>273</v>
      </c>
      <c r="E310" s="90">
        <v>624200</v>
      </c>
      <c r="F310" s="146" t="s">
        <v>393</v>
      </c>
      <c r="G310" s="84" t="s">
        <v>1255</v>
      </c>
      <c r="H310" s="99" t="s">
        <v>146</v>
      </c>
      <c r="I310" s="85">
        <v>46500</v>
      </c>
      <c r="AH310" s="73"/>
      <c r="AI310" s="73"/>
      <c r="AJ310" s="73"/>
    </row>
    <row r="311" spans="2:36" ht="24" hidden="1" customHeight="1">
      <c r="B311" s="114" t="s">
        <v>126</v>
      </c>
      <c r="C311" s="114">
        <v>45748</v>
      </c>
      <c r="D311" s="114" t="s">
        <v>392</v>
      </c>
      <c r="E311" s="90">
        <v>624200</v>
      </c>
      <c r="F311" s="146" t="s">
        <v>393</v>
      </c>
      <c r="G311" s="84" t="s">
        <v>1256</v>
      </c>
      <c r="H311" s="99" t="s">
        <v>146</v>
      </c>
      <c r="I311" s="85">
        <v>196328</v>
      </c>
      <c r="AH311" s="73"/>
      <c r="AI311" s="73"/>
      <c r="AJ311" s="73"/>
    </row>
    <row r="312" spans="2:36" ht="24" hidden="1" customHeight="1">
      <c r="B312" s="114" t="s">
        <v>126</v>
      </c>
      <c r="C312" s="114">
        <v>45755</v>
      </c>
      <c r="D312" s="114" t="s">
        <v>266</v>
      </c>
      <c r="E312" s="90">
        <v>605200</v>
      </c>
      <c r="F312" s="146" t="s">
        <v>475</v>
      </c>
      <c r="G312" s="84" t="s">
        <v>1257</v>
      </c>
      <c r="H312" s="99" t="s">
        <v>179</v>
      </c>
      <c r="I312" s="85">
        <v>156288</v>
      </c>
      <c r="AH312" s="73"/>
      <c r="AI312" s="73"/>
      <c r="AJ312" s="73"/>
    </row>
    <row r="313" spans="2:36" ht="24" hidden="1" customHeight="1">
      <c r="B313" s="114" t="s">
        <v>126</v>
      </c>
      <c r="C313" s="114">
        <v>45763</v>
      </c>
      <c r="D313" s="114" t="s">
        <v>266</v>
      </c>
      <c r="E313" s="90">
        <v>638400</v>
      </c>
      <c r="F313" s="146" t="s">
        <v>267</v>
      </c>
      <c r="G313" s="84" t="s">
        <v>1258</v>
      </c>
      <c r="H313" s="99" t="s">
        <v>116</v>
      </c>
      <c r="I313" s="85">
        <v>45000</v>
      </c>
      <c r="AH313" s="73"/>
      <c r="AI313" s="73"/>
      <c r="AJ313" s="73"/>
    </row>
    <row r="314" spans="2:36" ht="24" hidden="1" customHeight="1">
      <c r="B314" s="114" t="s">
        <v>126</v>
      </c>
      <c r="C314" s="114">
        <v>45763</v>
      </c>
      <c r="D314" s="114" t="s">
        <v>266</v>
      </c>
      <c r="E314" s="90">
        <v>638400</v>
      </c>
      <c r="F314" s="146" t="s">
        <v>267</v>
      </c>
      <c r="G314" s="84" t="s">
        <v>1259</v>
      </c>
      <c r="H314" s="99" t="s">
        <v>114</v>
      </c>
      <c r="I314" s="85">
        <v>90000</v>
      </c>
      <c r="AH314" s="73"/>
      <c r="AI314" s="73"/>
      <c r="AJ314" s="73"/>
    </row>
    <row r="315" spans="2:36" ht="24" hidden="1" customHeight="1">
      <c r="B315" s="114" t="s">
        <v>126</v>
      </c>
      <c r="C315" s="114">
        <v>45763</v>
      </c>
      <c r="D315" s="114" t="s">
        <v>266</v>
      </c>
      <c r="E315" s="90">
        <v>638400</v>
      </c>
      <c r="F315" s="146" t="s">
        <v>267</v>
      </c>
      <c r="G315" s="84" t="s">
        <v>1260</v>
      </c>
      <c r="H315" s="99" t="s">
        <v>114</v>
      </c>
      <c r="I315" s="85">
        <v>60000</v>
      </c>
      <c r="AH315" s="73"/>
      <c r="AI315" s="73"/>
      <c r="AJ315" s="73"/>
    </row>
    <row r="316" spans="2:36" ht="24" hidden="1" customHeight="1">
      <c r="B316" s="114" t="s">
        <v>126</v>
      </c>
      <c r="C316" s="114">
        <v>45763</v>
      </c>
      <c r="D316" s="114" t="s">
        <v>266</v>
      </c>
      <c r="E316" s="90">
        <v>638400</v>
      </c>
      <c r="F316" s="146" t="s">
        <v>267</v>
      </c>
      <c r="G316" s="84" t="s">
        <v>1261</v>
      </c>
      <c r="H316" s="99" t="s">
        <v>116</v>
      </c>
      <c r="I316" s="85">
        <v>30000</v>
      </c>
      <c r="AH316" s="73"/>
      <c r="AI316" s="73"/>
      <c r="AJ316" s="73"/>
    </row>
    <row r="317" spans="2:36" ht="24" hidden="1" customHeight="1">
      <c r="B317" s="114" t="s">
        <v>126</v>
      </c>
      <c r="C317" s="114">
        <v>45756</v>
      </c>
      <c r="D317" s="114" t="s">
        <v>273</v>
      </c>
      <c r="E317" s="90">
        <v>605700</v>
      </c>
      <c r="F317" s="146" t="s">
        <v>274</v>
      </c>
      <c r="G317" s="84" t="s">
        <v>1262</v>
      </c>
      <c r="H317" s="99" t="s">
        <v>148</v>
      </c>
      <c r="I317" s="85">
        <v>5000</v>
      </c>
      <c r="AH317" s="73"/>
      <c r="AI317" s="73"/>
      <c r="AJ317" s="73"/>
    </row>
    <row r="318" spans="2:36" ht="24" hidden="1" customHeight="1">
      <c r="B318" s="114" t="s">
        <v>126</v>
      </c>
      <c r="C318" s="114">
        <v>45764</v>
      </c>
      <c r="D318" s="114" t="s">
        <v>273</v>
      </c>
      <c r="E318" s="90">
        <v>605700</v>
      </c>
      <c r="F318" s="146" t="s">
        <v>274</v>
      </c>
      <c r="G318" s="84" t="s">
        <v>1263</v>
      </c>
      <c r="H318" s="99" t="s">
        <v>148</v>
      </c>
      <c r="I318" s="85">
        <v>48000</v>
      </c>
      <c r="AH318" s="73"/>
      <c r="AI318" s="73"/>
      <c r="AJ318" s="73"/>
    </row>
    <row r="319" spans="2:36" ht="24" hidden="1" customHeight="1">
      <c r="B319" s="114" t="s">
        <v>126</v>
      </c>
      <c r="C319" s="114">
        <v>45772</v>
      </c>
      <c r="D319" s="114" t="s">
        <v>273</v>
      </c>
      <c r="E319" s="90">
        <v>605700</v>
      </c>
      <c r="F319" s="146" t="s">
        <v>274</v>
      </c>
      <c r="G319" s="84" t="s">
        <v>1264</v>
      </c>
      <c r="H319" s="99" t="s">
        <v>148</v>
      </c>
      <c r="I319" s="85">
        <v>5000</v>
      </c>
      <c r="AH319" s="73"/>
      <c r="AI319" s="73"/>
      <c r="AJ319" s="73"/>
    </row>
    <row r="320" spans="2:36" ht="24" hidden="1" customHeight="1">
      <c r="B320" s="114" t="s">
        <v>126</v>
      </c>
      <c r="C320" s="114">
        <v>45764</v>
      </c>
      <c r="D320" s="114" t="s">
        <v>363</v>
      </c>
      <c r="E320" s="90">
        <v>622200</v>
      </c>
      <c r="F320" s="146" t="s">
        <v>366</v>
      </c>
      <c r="G320" s="84" t="s">
        <v>1265</v>
      </c>
      <c r="H320" s="99" t="s">
        <v>75</v>
      </c>
      <c r="I320" s="85">
        <v>2045454</v>
      </c>
      <c r="AH320" s="73"/>
      <c r="AI320" s="73"/>
      <c r="AJ320" s="73"/>
    </row>
    <row r="321" spans="2:36" ht="24" hidden="1" customHeight="1">
      <c r="B321" s="114" t="s">
        <v>126</v>
      </c>
      <c r="C321" s="114">
        <v>45756</v>
      </c>
      <c r="D321" s="114" t="s">
        <v>266</v>
      </c>
      <c r="E321" s="90">
        <v>618102</v>
      </c>
      <c r="F321" s="146" t="s">
        <v>282</v>
      </c>
      <c r="G321" s="84" t="s">
        <v>1266</v>
      </c>
      <c r="H321" s="99" t="s">
        <v>153</v>
      </c>
      <c r="I321" s="85">
        <v>300</v>
      </c>
      <c r="AH321" s="73"/>
      <c r="AI321" s="73"/>
      <c r="AJ321" s="73"/>
    </row>
    <row r="322" spans="2:36" ht="24" hidden="1" customHeight="1">
      <c r="B322" s="114" t="s">
        <v>126</v>
      </c>
      <c r="C322" s="114">
        <v>45756</v>
      </c>
      <c r="D322" s="114" t="s">
        <v>266</v>
      </c>
      <c r="E322" s="90">
        <v>618102</v>
      </c>
      <c r="F322" s="146" t="s">
        <v>282</v>
      </c>
      <c r="G322" s="84" t="s">
        <v>1266</v>
      </c>
      <c r="H322" s="99" t="s">
        <v>153</v>
      </c>
      <c r="I322" s="85">
        <v>300</v>
      </c>
      <c r="AH322" s="73"/>
      <c r="AI322" s="73"/>
      <c r="AJ322" s="73"/>
    </row>
    <row r="323" spans="2:36" ht="24" hidden="1" customHeight="1">
      <c r="B323" s="114" t="s">
        <v>126</v>
      </c>
      <c r="C323" s="114">
        <v>45765</v>
      </c>
      <c r="D323" s="114" t="s">
        <v>266</v>
      </c>
      <c r="E323" s="90">
        <v>618102</v>
      </c>
      <c r="F323" s="146" t="s">
        <v>282</v>
      </c>
      <c r="G323" s="84" t="s">
        <v>1267</v>
      </c>
      <c r="H323" s="99" t="s">
        <v>153</v>
      </c>
      <c r="I323" s="85">
        <v>300</v>
      </c>
      <c r="AH323" s="73"/>
      <c r="AI323" s="73"/>
      <c r="AJ323" s="73"/>
    </row>
    <row r="324" spans="2:36" ht="24" hidden="1" customHeight="1">
      <c r="B324" s="114" t="s">
        <v>126</v>
      </c>
      <c r="C324" s="114">
        <v>45765</v>
      </c>
      <c r="D324" s="114" t="s">
        <v>266</v>
      </c>
      <c r="E324" s="90">
        <v>618102</v>
      </c>
      <c r="F324" s="146" t="s">
        <v>282</v>
      </c>
      <c r="G324" s="84" t="s">
        <v>1267</v>
      </c>
      <c r="H324" s="99" t="s">
        <v>153</v>
      </c>
      <c r="I324" s="85">
        <v>300</v>
      </c>
      <c r="AH324" s="73"/>
      <c r="AI324" s="73"/>
      <c r="AJ324" s="73"/>
    </row>
    <row r="325" spans="2:36" ht="24" hidden="1" customHeight="1">
      <c r="B325" s="114" t="s">
        <v>126</v>
      </c>
      <c r="C325" s="114">
        <v>45777</v>
      </c>
      <c r="D325" s="114" t="s">
        <v>451</v>
      </c>
      <c r="E325" s="90">
        <v>631600</v>
      </c>
      <c r="F325" s="146" t="s">
        <v>452</v>
      </c>
      <c r="G325" s="84" t="s">
        <v>1268</v>
      </c>
      <c r="H325" s="99" t="s">
        <v>149</v>
      </c>
      <c r="I325" s="85">
        <v>603900</v>
      </c>
      <c r="AH325" s="73"/>
      <c r="AI325" s="73"/>
      <c r="AJ325" s="73"/>
    </row>
    <row r="326" spans="2:36" ht="24" hidden="1" customHeight="1">
      <c r="B326" s="114" t="s">
        <v>126</v>
      </c>
      <c r="C326" s="114">
        <v>45777</v>
      </c>
      <c r="D326" s="114" t="s">
        <v>451</v>
      </c>
      <c r="E326" s="90">
        <v>631600</v>
      </c>
      <c r="F326" s="146" t="s">
        <v>452</v>
      </c>
      <c r="G326" s="84" t="s">
        <v>1269</v>
      </c>
      <c r="H326" s="99" t="s">
        <v>149</v>
      </c>
      <c r="I326" s="85">
        <v>432234</v>
      </c>
      <c r="AH326" s="73"/>
      <c r="AI326" s="73"/>
      <c r="AJ326" s="73"/>
    </row>
    <row r="327" spans="2:36" ht="24" hidden="1" customHeight="1">
      <c r="B327" s="114" t="s">
        <v>126</v>
      </c>
      <c r="C327" s="114">
        <v>45769</v>
      </c>
      <c r="D327" s="114" t="s">
        <v>287</v>
      </c>
      <c r="E327" s="90">
        <v>663100</v>
      </c>
      <c r="F327" s="146" t="s">
        <v>424</v>
      </c>
      <c r="G327" s="84" t="s">
        <v>1270</v>
      </c>
      <c r="H327" s="99" t="s">
        <v>164</v>
      </c>
      <c r="I327" s="85">
        <v>50000</v>
      </c>
      <c r="AH327" s="73"/>
      <c r="AI327" s="73"/>
      <c r="AJ327" s="73"/>
    </row>
    <row r="328" spans="2:36" ht="24" hidden="1" customHeight="1">
      <c r="B328" s="114" t="s">
        <v>126</v>
      </c>
      <c r="C328" s="114">
        <v>45769</v>
      </c>
      <c r="D328" s="114" t="s">
        <v>287</v>
      </c>
      <c r="E328" s="90">
        <v>663800</v>
      </c>
      <c r="F328" s="146" t="s">
        <v>422</v>
      </c>
      <c r="G328" s="84" t="s">
        <v>1271</v>
      </c>
      <c r="H328" s="99" t="s">
        <v>165</v>
      </c>
      <c r="I328" s="85">
        <v>100000</v>
      </c>
      <c r="AH328" s="73"/>
      <c r="AI328" s="73"/>
      <c r="AJ328" s="73"/>
    </row>
    <row r="329" spans="2:36" ht="24" hidden="1" customHeight="1">
      <c r="B329" s="114" t="s">
        <v>126</v>
      </c>
      <c r="C329" s="114">
        <v>45769</v>
      </c>
      <c r="D329" s="114" t="s">
        <v>287</v>
      </c>
      <c r="E329" s="90">
        <v>663800</v>
      </c>
      <c r="F329" s="146" t="s">
        <v>422</v>
      </c>
      <c r="G329" s="84" t="s">
        <v>1272</v>
      </c>
      <c r="H329" s="99" t="s">
        <v>170</v>
      </c>
      <c r="I329" s="85">
        <v>100000</v>
      </c>
      <c r="AH329" s="73"/>
      <c r="AI329" s="73"/>
      <c r="AJ329" s="73"/>
    </row>
    <row r="330" spans="2:36" ht="24" hidden="1" customHeight="1">
      <c r="B330" s="114" t="s">
        <v>126</v>
      </c>
      <c r="C330" s="114">
        <v>45769</v>
      </c>
      <c r="D330" s="114" t="s">
        <v>287</v>
      </c>
      <c r="E330" s="90">
        <v>663800</v>
      </c>
      <c r="F330" s="146" t="s">
        <v>422</v>
      </c>
      <c r="G330" s="84" t="s">
        <v>1273</v>
      </c>
      <c r="H330" s="99" t="s">
        <v>168</v>
      </c>
      <c r="I330" s="85">
        <v>100000</v>
      </c>
      <c r="AH330" s="73"/>
      <c r="AI330" s="73"/>
      <c r="AJ330" s="73"/>
    </row>
    <row r="331" spans="2:36" ht="24" hidden="1" customHeight="1">
      <c r="B331" s="114" t="s">
        <v>126</v>
      </c>
      <c r="C331" s="114">
        <v>45769</v>
      </c>
      <c r="D331" s="114" t="s">
        <v>287</v>
      </c>
      <c r="E331" s="90">
        <v>663800</v>
      </c>
      <c r="F331" s="146" t="s">
        <v>422</v>
      </c>
      <c r="G331" s="84" t="s">
        <v>1274</v>
      </c>
      <c r="H331" s="99" t="s">
        <v>164</v>
      </c>
      <c r="I331" s="85">
        <v>100000</v>
      </c>
      <c r="AH331" s="73"/>
      <c r="AI331" s="73"/>
      <c r="AJ331" s="73"/>
    </row>
    <row r="332" spans="2:36" ht="24" hidden="1" customHeight="1">
      <c r="B332" s="114" t="s">
        <v>126</v>
      </c>
      <c r="C332" s="114">
        <v>45769</v>
      </c>
      <c r="D332" s="114" t="s">
        <v>287</v>
      </c>
      <c r="E332" s="90">
        <v>663800</v>
      </c>
      <c r="F332" s="146" t="s">
        <v>422</v>
      </c>
      <c r="G332" s="84" t="s">
        <v>1275</v>
      </c>
      <c r="H332" s="99" t="s">
        <v>174</v>
      </c>
      <c r="I332" s="85">
        <v>100000</v>
      </c>
      <c r="AH332" s="73"/>
      <c r="AI332" s="73"/>
      <c r="AJ332" s="73"/>
    </row>
    <row r="333" spans="2:36" ht="24" hidden="1" customHeight="1">
      <c r="B333" s="114" t="s">
        <v>126</v>
      </c>
      <c r="C333" s="114">
        <v>45769</v>
      </c>
      <c r="D333" s="114" t="s">
        <v>287</v>
      </c>
      <c r="E333" s="90">
        <v>663800</v>
      </c>
      <c r="F333" s="146" t="s">
        <v>422</v>
      </c>
      <c r="G333" s="84" t="s">
        <v>1276</v>
      </c>
      <c r="H333" s="99" t="s">
        <v>169</v>
      </c>
      <c r="I333" s="85">
        <v>100000</v>
      </c>
      <c r="AH333" s="73"/>
      <c r="AI333" s="73"/>
      <c r="AJ333" s="73"/>
    </row>
    <row r="334" spans="2:36" ht="24" hidden="1" customHeight="1">
      <c r="B334" s="114" t="s">
        <v>126</v>
      </c>
      <c r="C334" s="114">
        <v>45769</v>
      </c>
      <c r="D334" s="114" t="s">
        <v>287</v>
      </c>
      <c r="E334" s="90">
        <v>663800</v>
      </c>
      <c r="F334" s="146" t="s">
        <v>422</v>
      </c>
      <c r="G334" s="84" t="s">
        <v>1277</v>
      </c>
      <c r="H334" s="99" t="s">
        <v>167</v>
      </c>
      <c r="I334" s="85">
        <v>100000</v>
      </c>
      <c r="AH334" s="73"/>
      <c r="AI334" s="73"/>
      <c r="AJ334" s="73"/>
    </row>
    <row r="335" spans="2:36" ht="24" hidden="1" customHeight="1">
      <c r="B335" s="114" t="s">
        <v>126</v>
      </c>
      <c r="C335" s="114">
        <v>45769</v>
      </c>
      <c r="D335" s="114" t="s">
        <v>287</v>
      </c>
      <c r="E335" s="90">
        <v>663100</v>
      </c>
      <c r="F335" s="146" t="s">
        <v>424</v>
      </c>
      <c r="G335" s="84" t="s">
        <v>1278</v>
      </c>
      <c r="H335" s="99" t="s">
        <v>170</v>
      </c>
      <c r="I335" s="85">
        <v>50000</v>
      </c>
      <c r="AH335" s="73"/>
      <c r="AI335" s="73"/>
      <c r="AJ335" s="73"/>
    </row>
    <row r="336" spans="2:36" ht="24" hidden="1" customHeight="1">
      <c r="B336" s="114" t="s">
        <v>126</v>
      </c>
      <c r="C336" s="114">
        <v>45769</v>
      </c>
      <c r="D336" s="114" t="s">
        <v>287</v>
      </c>
      <c r="E336" s="90">
        <v>663100</v>
      </c>
      <c r="F336" s="146" t="s">
        <v>424</v>
      </c>
      <c r="G336" s="84" t="s">
        <v>1279</v>
      </c>
      <c r="H336" s="99" t="s">
        <v>168</v>
      </c>
      <c r="I336" s="85">
        <v>50000</v>
      </c>
      <c r="AH336" s="73"/>
      <c r="AI336" s="73"/>
      <c r="AJ336" s="73"/>
    </row>
    <row r="337" spans="2:36" ht="24" hidden="1" customHeight="1">
      <c r="B337" s="114" t="s">
        <v>126</v>
      </c>
      <c r="C337" s="114">
        <v>45769</v>
      </c>
      <c r="D337" s="114" t="s">
        <v>287</v>
      </c>
      <c r="E337" s="90">
        <v>663100</v>
      </c>
      <c r="F337" s="146" t="s">
        <v>424</v>
      </c>
      <c r="G337" s="84" t="s">
        <v>1280</v>
      </c>
      <c r="H337" s="99" t="s">
        <v>165</v>
      </c>
      <c r="I337" s="85">
        <v>50000</v>
      </c>
      <c r="AH337" s="73"/>
      <c r="AI337" s="73"/>
      <c r="AJ337" s="73"/>
    </row>
    <row r="338" spans="2:36" ht="24" hidden="1" customHeight="1">
      <c r="B338" s="114" t="s">
        <v>126</v>
      </c>
      <c r="C338" s="114">
        <v>45769</v>
      </c>
      <c r="D338" s="114" t="s">
        <v>287</v>
      </c>
      <c r="E338" s="90">
        <v>663100</v>
      </c>
      <c r="F338" s="146" t="s">
        <v>424</v>
      </c>
      <c r="G338" s="84" t="s">
        <v>1281</v>
      </c>
      <c r="H338" s="99" t="s">
        <v>166</v>
      </c>
      <c r="I338" s="85">
        <v>50000</v>
      </c>
      <c r="AH338" s="73"/>
      <c r="AI338" s="73"/>
      <c r="AJ338" s="73"/>
    </row>
    <row r="339" spans="2:36" ht="24" hidden="1" customHeight="1">
      <c r="B339" s="114" t="s">
        <v>126</v>
      </c>
      <c r="C339" s="114">
        <v>45769</v>
      </c>
      <c r="D339" s="114" t="s">
        <v>287</v>
      </c>
      <c r="E339" s="90">
        <v>663100</v>
      </c>
      <c r="F339" s="146" t="s">
        <v>424</v>
      </c>
      <c r="G339" s="84" t="s">
        <v>1282</v>
      </c>
      <c r="H339" s="99" t="s">
        <v>174</v>
      </c>
      <c r="I339" s="85">
        <v>50000</v>
      </c>
      <c r="AH339" s="73"/>
      <c r="AI339" s="73"/>
      <c r="AJ339" s="73"/>
    </row>
    <row r="340" spans="2:36" ht="24" hidden="1" customHeight="1">
      <c r="B340" s="114" t="s">
        <v>126</v>
      </c>
      <c r="C340" s="114">
        <v>45769</v>
      </c>
      <c r="D340" s="114" t="s">
        <v>287</v>
      </c>
      <c r="E340" s="90">
        <v>663100</v>
      </c>
      <c r="F340" s="146" t="s">
        <v>424</v>
      </c>
      <c r="G340" s="84" t="s">
        <v>1283</v>
      </c>
      <c r="H340" s="99" t="s">
        <v>169</v>
      </c>
      <c r="I340" s="85">
        <v>50000</v>
      </c>
      <c r="AH340" s="73"/>
      <c r="AI340" s="73"/>
      <c r="AJ340" s="73"/>
    </row>
    <row r="341" spans="2:36" ht="24" hidden="1" customHeight="1">
      <c r="B341" s="114" t="s">
        <v>126</v>
      </c>
      <c r="C341" s="114">
        <v>45769</v>
      </c>
      <c r="D341" s="114" t="s">
        <v>287</v>
      </c>
      <c r="E341" s="90">
        <v>663100</v>
      </c>
      <c r="F341" s="146" t="s">
        <v>424</v>
      </c>
      <c r="G341" s="84" t="s">
        <v>1284</v>
      </c>
      <c r="H341" s="99" t="s">
        <v>167</v>
      </c>
      <c r="I341" s="85">
        <v>50000</v>
      </c>
      <c r="AH341" s="73"/>
      <c r="AI341" s="73"/>
      <c r="AJ341" s="73"/>
    </row>
    <row r="342" spans="2:36" ht="24" hidden="1" customHeight="1">
      <c r="B342" s="114" t="s">
        <v>126</v>
      </c>
      <c r="C342" s="114">
        <v>45762</v>
      </c>
      <c r="D342" s="114" t="s">
        <v>287</v>
      </c>
      <c r="E342" s="90">
        <v>632700</v>
      </c>
      <c r="F342" s="146" t="s">
        <v>288</v>
      </c>
      <c r="G342" s="84" t="s">
        <v>1285</v>
      </c>
      <c r="H342" s="99" t="s">
        <v>159</v>
      </c>
      <c r="I342" s="85">
        <v>2680125</v>
      </c>
      <c r="AH342" s="73"/>
      <c r="AI342" s="73"/>
      <c r="AJ342" s="73"/>
    </row>
    <row r="343" spans="2:36" ht="24" hidden="1" customHeight="1">
      <c r="B343" s="114" t="s">
        <v>126</v>
      </c>
      <c r="C343" s="114">
        <v>45758</v>
      </c>
      <c r="D343" s="114" t="s">
        <v>287</v>
      </c>
      <c r="E343" s="90">
        <v>632700</v>
      </c>
      <c r="F343" s="146" t="s">
        <v>288</v>
      </c>
      <c r="G343" s="84" t="s">
        <v>1286</v>
      </c>
      <c r="H343" s="99" t="s">
        <v>175</v>
      </c>
      <c r="I343" s="85">
        <v>350000</v>
      </c>
      <c r="AH343" s="73"/>
      <c r="AI343" s="73"/>
      <c r="AJ343" s="73"/>
    </row>
    <row r="344" spans="2:36" ht="24" hidden="1" customHeight="1">
      <c r="B344" s="114" t="s">
        <v>126</v>
      </c>
      <c r="C344" s="114">
        <v>45756</v>
      </c>
      <c r="D344" s="114" t="s">
        <v>287</v>
      </c>
      <c r="E344" s="90">
        <v>632700</v>
      </c>
      <c r="F344" s="146" t="s">
        <v>288</v>
      </c>
      <c r="G344" s="84" t="s">
        <v>1287</v>
      </c>
      <c r="H344" s="99" t="s">
        <v>172</v>
      </c>
      <c r="I344" s="85">
        <v>350000</v>
      </c>
      <c r="AH344" s="73"/>
      <c r="AI344" s="73"/>
      <c r="AJ344" s="73"/>
    </row>
    <row r="345" spans="2:36" ht="24" hidden="1" customHeight="1">
      <c r="B345" s="114" t="s">
        <v>126</v>
      </c>
      <c r="C345" s="114">
        <v>45754</v>
      </c>
      <c r="D345" s="114" t="s">
        <v>287</v>
      </c>
      <c r="E345" s="90">
        <v>632700</v>
      </c>
      <c r="F345" s="146" t="s">
        <v>288</v>
      </c>
      <c r="G345" s="84" t="s">
        <v>1288</v>
      </c>
      <c r="H345" s="99" t="s">
        <v>160</v>
      </c>
      <c r="I345" s="85">
        <v>1378350</v>
      </c>
      <c r="AH345" s="73"/>
      <c r="AI345" s="73"/>
      <c r="AJ345" s="73"/>
    </row>
    <row r="346" spans="2:36" ht="24" hidden="1" customHeight="1">
      <c r="B346" s="114" t="s">
        <v>126</v>
      </c>
      <c r="C346" s="114">
        <v>45762</v>
      </c>
      <c r="D346" s="114" t="s">
        <v>451</v>
      </c>
      <c r="E346" s="90">
        <v>275300</v>
      </c>
      <c r="F346" s="146" t="s">
        <v>1289</v>
      </c>
      <c r="G346" s="84" t="s">
        <v>1290</v>
      </c>
      <c r="H346" s="99" t="s">
        <v>134</v>
      </c>
      <c r="I346" s="85">
        <v>50000</v>
      </c>
      <c r="AH346" s="73"/>
      <c r="AI346" s="73"/>
      <c r="AJ346" s="73"/>
    </row>
    <row r="347" spans="2:36" ht="24" hidden="1" customHeight="1">
      <c r="B347" s="114" t="s">
        <v>126</v>
      </c>
      <c r="C347" s="114">
        <v>45762</v>
      </c>
      <c r="D347" s="114" t="s">
        <v>451</v>
      </c>
      <c r="E347" s="90">
        <v>275200</v>
      </c>
      <c r="F347" s="146" t="s">
        <v>1291</v>
      </c>
      <c r="G347" s="84" t="s">
        <v>1292</v>
      </c>
      <c r="H347" s="99" t="s">
        <v>134</v>
      </c>
      <c r="I347" s="85">
        <v>50000</v>
      </c>
      <c r="AH347" s="73"/>
      <c r="AI347" s="73"/>
      <c r="AJ347" s="73"/>
    </row>
    <row r="348" spans="2:36" ht="24" hidden="1" customHeight="1">
      <c r="B348" s="114" t="s">
        <v>126</v>
      </c>
      <c r="C348" s="114">
        <v>45762</v>
      </c>
      <c r="D348" s="114" t="s">
        <v>451</v>
      </c>
      <c r="E348" s="90">
        <v>275100</v>
      </c>
      <c r="F348" s="146" t="s">
        <v>364</v>
      </c>
      <c r="G348" s="84" t="s">
        <v>1293</v>
      </c>
      <c r="H348" s="99" t="s">
        <v>134</v>
      </c>
      <c r="I348" s="85">
        <v>1950000</v>
      </c>
      <c r="AH348" s="73"/>
      <c r="AI348" s="73"/>
      <c r="AJ348" s="73"/>
    </row>
    <row r="349" spans="2:36" ht="24" hidden="1" customHeight="1">
      <c r="B349" s="114" t="s">
        <v>126</v>
      </c>
      <c r="C349" s="114">
        <v>45769</v>
      </c>
      <c r="D349" s="114" t="s">
        <v>287</v>
      </c>
      <c r="E349" s="90">
        <v>661100</v>
      </c>
      <c r="F349" s="146" t="s">
        <v>427</v>
      </c>
      <c r="G349" s="84" t="s">
        <v>1294</v>
      </c>
      <c r="H349" s="99" t="s">
        <v>170</v>
      </c>
      <c r="I349" s="85">
        <v>320747</v>
      </c>
      <c r="AH349" s="73"/>
      <c r="AI349" s="73"/>
      <c r="AJ349" s="73"/>
    </row>
    <row r="350" spans="2:36" ht="24" hidden="1" customHeight="1">
      <c r="B350" s="114" t="s">
        <v>126</v>
      </c>
      <c r="C350" s="114">
        <v>45769</v>
      </c>
      <c r="D350" s="114" t="s">
        <v>287</v>
      </c>
      <c r="E350" s="90">
        <v>661100</v>
      </c>
      <c r="F350" s="146" t="s">
        <v>427</v>
      </c>
      <c r="G350" s="84" t="s">
        <v>1295</v>
      </c>
      <c r="H350" s="99" t="s">
        <v>176</v>
      </c>
      <c r="I350" s="85">
        <v>127697</v>
      </c>
      <c r="AH350" s="73"/>
      <c r="AI350" s="73"/>
      <c r="AJ350" s="73"/>
    </row>
    <row r="351" spans="2:36" ht="24" hidden="1" customHeight="1">
      <c r="B351" s="114" t="s">
        <v>126</v>
      </c>
      <c r="C351" s="114">
        <v>45769</v>
      </c>
      <c r="D351" s="114" t="s">
        <v>287</v>
      </c>
      <c r="E351" s="90">
        <v>661100</v>
      </c>
      <c r="F351" s="146" t="s">
        <v>427</v>
      </c>
      <c r="G351" s="84" t="s">
        <v>1296</v>
      </c>
      <c r="H351" s="99" t="s">
        <v>168</v>
      </c>
      <c r="I351" s="85">
        <v>320747</v>
      </c>
      <c r="AH351" s="73"/>
      <c r="AI351" s="73"/>
      <c r="AJ351" s="73"/>
    </row>
    <row r="352" spans="2:36" ht="24" hidden="1" customHeight="1">
      <c r="B352" s="114" t="s">
        <v>126</v>
      </c>
      <c r="C352" s="114">
        <v>45769</v>
      </c>
      <c r="D352" s="114" t="s">
        <v>287</v>
      </c>
      <c r="E352" s="90">
        <v>661100</v>
      </c>
      <c r="F352" s="146" t="s">
        <v>427</v>
      </c>
      <c r="G352" s="84" t="s">
        <v>1297</v>
      </c>
      <c r="H352" s="99" t="s">
        <v>165</v>
      </c>
      <c r="I352" s="85">
        <v>409336</v>
      </c>
      <c r="AH352" s="73"/>
      <c r="AI352" s="73"/>
      <c r="AJ352" s="73"/>
    </row>
    <row r="353" spans="2:36" ht="24" hidden="1" customHeight="1">
      <c r="B353" s="114" t="s">
        <v>126</v>
      </c>
      <c r="C353" s="114">
        <v>45769</v>
      </c>
      <c r="D353" s="114" t="s">
        <v>287</v>
      </c>
      <c r="E353" s="90">
        <v>661100</v>
      </c>
      <c r="F353" s="146" t="s">
        <v>427</v>
      </c>
      <c r="G353" s="84" t="s">
        <v>1298</v>
      </c>
      <c r="H353" s="99" t="s">
        <v>164</v>
      </c>
      <c r="I353" s="85">
        <v>409336</v>
      </c>
      <c r="AH353" s="73"/>
      <c r="AI353" s="73"/>
      <c r="AJ353" s="73"/>
    </row>
    <row r="354" spans="2:36" ht="24" hidden="1" customHeight="1">
      <c r="B354" s="114" t="s">
        <v>126</v>
      </c>
      <c r="C354" s="114">
        <v>45769</v>
      </c>
      <c r="D354" s="114" t="s">
        <v>287</v>
      </c>
      <c r="E354" s="90">
        <v>661100</v>
      </c>
      <c r="F354" s="146" t="s">
        <v>427</v>
      </c>
      <c r="G354" s="84" t="s">
        <v>1299</v>
      </c>
      <c r="H354" s="99" t="s">
        <v>166</v>
      </c>
      <c r="I354" s="85">
        <v>781224</v>
      </c>
      <c r="AH354" s="73"/>
      <c r="AI354" s="73"/>
      <c r="AJ354" s="73"/>
    </row>
    <row r="355" spans="2:36" ht="24" hidden="1" customHeight="1">
      <c r="B355" s="114" t="s">
        <v>126</v>
      </c>
      <c r="C355" s="114">
        <v>45769</v>
      </c>
      <c r="D355" s="114" t="s">
        <v>287</v>
      </c>
      <c r="E355" s="90">
        <v>661100</v>
      </c>
      <c r="F355" s="146" t="s">
        <v>427</v>
      </c>
      <c r="G355" s="84" t="s">
        <v>1300</v>
      </c>
      <c r="H355" s="99" t="s">
        <v>158</v>
      </c>
      <c r="I355" s="85">
        <v>127697</v>
      </c>
      <c r="AH355" s="73"/>
      <c r="AI355" s="73"/>
      <c r="AJ355" s="73"/>
    </row>
    <row r="356" spans="2:36" ht="24" hidden="1" customHeight="1">
      <c r="B356" s="114" t="s">
        <v>126</v>
      </c>
      <c r="C356" s="114">
        <v>45769</v>
      </c>
      <c r="D356" s="114" t="s">
        <v>287</v>
      </c>
      <c r="E356" s="90">
        <v>661100</v>
      </c>
      <c r="F356" s="146" t="s">
        <v>427</v>
      </c>
      <c r="G356" s="84" t="s">
        <v>1301</v>
      </c>
      <c r="H356" s="99" t="s">
        <v>174</v>
      </c>
      <c r="I356" s="85">
        <v>320747</v>
      </c>
      <c r="AH356" s="73"/>
      <c r="AI356" s="73"/>
      <c r="AJ356" s="73"/>
    </row>
    <row r="357" spans="2:36" ht="24" hidden="1" customHeight="1">
      <c r="B357" s="114" t="s">
        <v>126</v>
      </c>
      <c r="C357" s="114">
        <v>45769</v>
      </c>
      <c r="D357" s="114" t="s">
        <v>287</v>
      </c>
      <c r="E357" s="90">
        <v>661100</v>
      </c>
      <c r="F357" s="146" t="s">
        <v>427</v>
      </c>
      <c r="G357" s="84" t="s">
        <v>1302</v>
      </c>
      <c r="H357" s="99" t="s">
        <v>169</v>
      </c>
      <c r="I357" s="85">
        <v>320747</v>
      </c>
      <c r="AH357" s="73"/>
      <c r="AI357" s="73"/>
      <c r="AJ357" s="73"/>
    </row>
    <row r="358" spans="2:36" ht="24" hidden="1" customHeight="1">
      <c r="B358" s="114" t="s">
        <v>126</v>
      </c>
      <c r="C358" s="114">
        <v>45769</v>
      </c>
      <c r="D358" s="114" t="s">
        <v>287</v>
      </c>
      <c r="E358" s="90">
        <v>661100</v>
      </c>
      <c r="F358" s="146" t="s">
        <v>427</v>
      </c>
      <c r="G358" s="84" t="s">
        <v>1303</v>
      </c>
      <c r="H358" s="99" t="s">
        <v>167</v>
      </c>
      <c r="I358" s="85">
        <v>409336</v>
      </c>
      <c r="AH358" s="73"/>
      <c r="AI358" s="73"/>
      <c r="AJ358" s="73"/>
    </row>
    <row r="359" spans="2:36" ht="24" hidden="1" customHeight="1">
      <c r="B359" s="114" t="s">
        <v>126</v>
      </c>
      <c r="C359" s="114">
        <v>45769</v>
      </c>
      <c r="D359" s="114" t="s">
        <v>287</v>
      </c>
      <c r="E359" s="90">
        <v>641300</v>
      </c>
      <c r="F359" s="146" t="s">
        <v>429</v>
      </c>
      <c r="G359" s="84" t="s">
        <v>1304</v>
      </c>
      <c r="H359" s="99" t="s">
        <v>136</v>
      </c>
      <c r="I359" s="85">
        <v>22373</v>
      </c>
      <c r="AH359" s="73"/>
      <c r="AI359" s="73"/>
      <c r="AJ359" s="73"/>
    </row>
    <row r="360" spans="2:36" ht="24" hidden="1" customHeight="1">
      <c r="B360" s="114" t="s">
        <v>126</v>
      </c>
      <c r="C360" s="114">
        <v>45769</v>
      </c>
      <c r="D360" s="114" t="s">
        <v>287</v>
      </c>
      <c r="E360" s="90">
        <v>641300</v>
      </c>
      <c r="F360" s="146" t="s">
        <v>429</v>
      </c>
      <c r="G360" s="84" t="s">
        <v>1305</v>
      </c>
      <c r="H360" s="99" t="s">
        <v>136</v>
      </c>
      <c r="I360" s="85">
        <v>22373</v>
      </c>
      <c r="AH360" s="73"/>
      <c r="AI360" s="73"/>
      <c r="AJ360" s="73"/>
    </row>
    <row r="361" spans="2:36" ht="24" hidden="1" customHeight="1">
      <c r="B361" s="114" t="s">
        <v>126</v>
      </c>
      <c r="C361" s="114">
        <v>45769</v>
      </c>
      <c r="D361" s="114" t="s">
        <v>287</v>
      </c>
      <c r="E361" s="90">
        <v>641300</v>
      </c>
      <c r="F361" s="146" t="s">
        <v>429</v>
      </c>
      <c r="G361" s="84" t="s">
        <v>1306</v>
      </c>
      <c r="H361" s="99" t="s">
        <v>136</v>
      </c>
      <c r="I361" s="85">
        <v>5108</v>
      </c>
      <c r="AH361" s="73"/>
      <c r="AI361" s="73"/>
      <c r="AJ361" s="73"/>
    </row>
    <row r="362" spans="2:36" ht="24" hidden="1" customHeight="1">
      <c r="B362" s="114" t="s">
        <v>126</v>
      </c>
      <c r="C362" s="115">
        <v>45769</v>
      </c>
      <c r="D362" s="115" t="s">
        <v>287</v>
      </c>
      <c r="E362" s="103">
        <v>641300</v>
      </c>
      <c r="F362" s="147" t="s">
        <v>429</v>
      </c>
      <c r="G362" s="104" t="s">
        <v>1307</v>
      </c>
      <c r="H362" s="99" t="s">
        <v>136</v>
      </c>
      <c r="I362" s="105">
        <v>18830</v>
      </c>
      <c r="AH362" s="73"/>
      <c r="AI362" s="73"/>
      <c r="AJ362" s="73"/>
    </row>
    <row r="363" spans="2:36" ht="24" hidden="1" customHeight="1">
      <c r="B363" s="114" t="s">
        <v>128</v>
      </c>
      <c r="C363" s="114">
        <v>45804</v>
      </c>
      <c r="D363" s="114" t="s">
        <v>269</v>
      </c>
      <c r="E363" s="90">
        <v>628800</v>
      </c>
      <c r="F363" s="146" t="s">
        <v>306</v>
      </c>
      <c r="G363" s="84" t="s">
        <v>1308</v>
      </c>
      <c r="H363" s="99" t="s">
        <v>73</v>
      </c>
      <c r="I363" s="85">
        <v>15100</v>
      </c>
      <c r="AH363" s="73"/>
      <c r="AI363" s="73"/>
      <c r="AJ363" s="73"/>
    </row>
    <row r="364" spans="2:36" ht="24" hidden="1" customHeight="1">
      <c r="B364" s="114" t="s">
        <v>128</v>
      </c>
      <c r="C364" s="114">
        <v>45804</v>
      </c>
      <c r="D364" s="114" t="s">
        <v>269</v>
      </c>
      <c r="E364" s="90">
        <v>628800</v>
      </c>
      <c r="F364" s="146" t="s">
        <v>306</v>
      </c>
      <c r="G364" s="84" t="s">
        <v>1309</v>
      </c>
      <c r="H364" s="99" t="s">
        <v>73</v>
      </c>
      <c r="I364" s="85">
        <v>15100</v>
      </c>
      <c r="AH364" s="73"/>
      <c r="AI364" s="73"/>
      <c r="AJ364" s="73"/>
    </row>
    <row r="365" spans="2:36" ht="24" hidden="1" customHeight="1">
      <c r="B365" s="114" t="s">
        <v>128</v>
      </c>
      <c r="C365" s="114">
        <v>45804</v>
      </c>
      <c r="D365" s="114" t="s">
        <v>269</v>
      </c>
      <c r="E365" s="90">
        <v>628800</v>
      </c>
      <c r="F365" s="146" t="s">
        <v>306</v>
      </c>
      <c r="G365" s="84" t="s">
        <v>1310</v>
      </c>
      <c r="H365" s="99" t="s">
        <v>73</v>
      </c>
      <c r="I365" s="85">
        <v>15100</v>
      </c>
      <c r="AH365" s="73"/>
      <c r="AI365" s="73"/>
      <c r="AJ365" s="73"/>
    </row>
    <row r="366" spans="2:36" ht="24" hidden="1" customHeight="1">
      <c r="B366" s="114" t="s">
        <v>128</v>
      </c>
      <c r="C366" s="114">
        <v>45804</v>
      </c>
      <c r="D366" s="114" t="s">
        <v>269</v>
      </c>
      <c r="E366" s="90">
        <v>628800</v>
      </c>
      <c r="F366" s="146" t="s">
        <v>306</v>
      </c>
      <c r="G366" s="84" t="s">
        <v>1311</v>
      </c>
      <c r="H366" s="99" t="s">
        <v>73</v>
      </c>
      <c r="I366" s="85">
        <v>15500</v>
      </c>
      <c r="AH366" s="73"/>
      <c r="AI366" s="73"/>
      <c r="AJ366" s="73"/>
    </row>
    <row r="367" spans="2:36" ht="24" hidden="1" customHeight="1">
      <c r="B367" s="114" t="s">
        <v>128</v>
      </c>
      <c r="C367" s="114">
        <v>45804</v>
      </c>
      <c r="D367" s="114" t="s">
        <v>269</v>
      </c>
      <c r="E367" s="90">
        <v>628800</v>
      </c>
      <c r="F367" s="146" t="s">
        <v>306</v>
      </c>
      <c r="G367" s="84" t="s">
        <v>1312</v>
      </c>
      <c r="H367" s="99" t="s">
        <v>73</v>
      </c>
      <c r="I367" s="85">
        <v>15500</v>
      </c>
      <c r="AH367" s="73"/>
      <c r="AI367" s="73"/>
      <c r="AJ367" s="73"/>
    </row>
    <row r="368" spans="2:36" ht="24" hidden="1" customHeight="1">
      <c r="B368" s="114" t="s">
        <v>128</v>
      </c>
      <c r="C368" s="114">
        <v>45804</v>
      </c>
      <c r="D368" s="114" t="s">
        <v>269</v>
      </c>
      <c r="E368" s="90">
        <v>628800</v>
      </c>
      <c r="F368" s="146" t="s">
        <v>306</v>
      </c>
      <c r="G368" s="84" t="s">
        <v>1313</v>
      </c>
      <c r="H368" s="99" t="s">
        <v>73</v>
      </c>
      <c r="I368" s="85">
        <v>15100</v>
      </c>
      <c r="AH368" s="73"/>
      <c r="AI368" s="73"/>
      <c r="AJ368" s="73"/>
    </row>
    <row r="369" spans="2:36" ht="24" hidden="1" customHeight="1">
      <c r="B369" s="114" t="s">
        <v>128</v>
      </c>
      <c r="C369" s="114">
        <v>45804</v>
      </c>
      <c r="D369" s="114" t="s">
        <v>269</v>
      </c>
      <c r="E369" s="90">
        <v>628800</v>
      </c>
      <c r="F369" s="146" t="s">
        <v>306</v>
      </c>
      <c r="G369" s="84" t="s">
        <v>1314</v>
      </c>
      <c r="H369" s="99" t="s">
        <v>73</v>
      </c>
      <c r="I369" s="85">
        <v>15100</v>
      </c>
      <c r="AH369" s="73"/>
      <c r="AI369" s="73"/>
      <c r="AJ369" s="73"/>
    </row>
    <row r="370" spans="2:36" ht="24" hidden="1" customHeight="1">
      <c r="B370" s="114" t="s">
        <v>128</v>
      </c>
      <c r="C370" s="114">
        <v>45804</v>
      </c>
      <c r="D370" s="114" t="s">
        <v>269</v>
      </c>
      <c r="E370" s="90">
        <v>628800</v>
      </c>
      <c r="F370" s="146" t="s">
        <v>306</v>
      </c>
      <c r="G370" s="84" t="s">
        <v>1315</v>
      </c>
      <c r="H370" s="99" t="s">
        <v>73</v>
      </c>
      <c r="I370" s="85">
        <v>15100</v>
      </c>
      <c r="AH370" s="73"/>
      <c r="AI370" s="73"/>
      <c r="AJ370" s="73"/>
    </row>
    <row r="371" spans="2:36" ht="24" hidden="1" customHeight="1">
      <c r="B371" s="114" t="s">
        <v>128</v>
      </c>
      <c r="C371" s="114">
        <v>45804</v>
      </c>
      <c r="D371" s="114" t="s">
        <v>269</v>
      </c>
      <c r="E371" s="90">
        <v>628800</v>
      </c>
      <c r="F371" s="146" t="s">
        <v>306</v>
      </c>
      <c r="G371" s="84" t="s">
        <v>1316</v>
      </c>
      <c r="H371" s="99" t="s">
        <v>73</v>
      </c>
      <c r="I371" s="85">
        <v>15500</v>
      </c>
      <c r="AH371" s="73"/>
      <c r="AI371" s="73"/>
      <c r="AJ371" s="73"/>
    </row>
    <row r="372" spans="2:36" ht="24" hidden="1" customHeight="1">
      <c r="B372" s="114" t="s">
        <v>128</v>
      </c>
      <c r="C372" s="114">
        <v>45804</v>
      </c>
      <c r="D372" s="114" t="s">
        <v>269</v>
      </c>
      <c r="E372" s="90">
        <v>628800</v>
      </c>
      <c r="F372" s="146" t="s">
        <v>306</v>
      </c>
      <c r="G372" s="84" t="s">
        <v>1317</v>
      </c>
      <c r="H372" s="99" t="s">
        <v>73</v>
      </c>
      <c r="I372" s="85">
        <v>15100</v>
      </c>
      <c r="AH372" s="73"/>
      <c r="AI372" s="73"/>
      <c r="AJ372" s="73"/>
    </row>
    <row r="373" spans="2:36" ht="24" hidden="1" customHeight="1">
      <c r="B373" s="114" t="s">
        <v>128</v>
      </c>
      <c r="C373" s="114">
        <v>45804</v>
      </c>
      <c r="D373" s="114" t="s">
        <v>269</v>
      </c>
      <c r="E373" s="90">
        <v>628800</v>
      </c>
      <c r="F373" s="146" t="s">
        <v>306</v>
      </c>
      <c r="G373" s="84" t="s">
        <v>1318</v>
      </c>
      <c r="H373" s="99" t="s">
        <v>73</v>
      </c>
      <c r="I373" s="85">
        <v>15100</v>
      </c>
      <c r="AH373" s="73"/>
      <c r="AI373" s="73"/>
      <c r="AJ373" s="73"/>
    </row>
    <row r="374" spans="2:36" ht="24" hidden="1" customHeight="1">
      <c r="B374" s="114" t="s">
        <v>128</v>
      </c>
      <c r="C374" s="114">
        <v>45804</v>
      </c>
      <c r="D374" s="114" t="s">
        <v>269</v>
      </c>
      <c r="E374" s="90">
        <v>628800</v>
      </c>
      <c r="F374" s="146" t="s">
        <v>306</v>
      </c>
      <c r="G374" s="84" t="s">
        <v>1319</v>
      </c>
      <c r="H374" s="99" t="s">
        <v>73</v>
      </c>
      <c r="I374" s="85">
        <v>15500</v>
      </c>
      <c r="AH374" s="73"/>
      <c r="AI374" s="73"/>
      <c r="AJ374" s="73"/>
    </row>
    <row r="375" spans="2:36" ht="24" hidden="1" customHeight="1">
      <c r="B375" s="114" t="s">
        <v>128</v>
      </c>
      <c r="C375" s="114">
        <v>45804</v>
      </c>
      <c r="D375" s="114" t="s">
        <v>269</v>
      </c>
      <c r="E375" s="90">
        <v>628800</v>
      </c>
      <c r="F375" s="146" t="s">
        <v>306</v>
      </c>
      <c r="G375" s="84" t="s">
        <v>1320</v>
      </c>
      <c r="H375" s="99" t="s">
        <v>73</v>
      </c>
      <c r="I375" s="85">
        <v>15100</v>
      </c>
      <c r="AH375" s="73"/>
      <c r="AI375" s="73"/>
      <c r="AJ375" s="73"/>
    </row>
    <row r="376" spans="2:36" ht="24" hidden="1" customHeight="1">
      <c r="B376" s="114" t="s">
        <v>128</v>
      </c>
      <c r="C376" s="114">
        <v>45782</v>
      </c>
      <c r="D376" s="114" t="s">
        <v>269</v>
      </c>
      <c r="E376" s="90">
        <v>628800</v>
      </c>
      <c r="F376" s="146" t="s">
        <v>306</v>
      </c>
      <c r="G376" s="84" t="s">
        <v>1321</v>
      </c>
      <c r="H376" s="99" t="s">
        <v>73</v>
      </c>
      <c r="I376" s="85">
        <v>14900</v>
      </c>
      <c r="AH376" s="73"/>
      <c r="AI376" s="73"/>
      <c r="AJ376" s="73"/>
    </row>
    <row r="377" spans="2:36" ht="24" hidden="1" customHeight="1">
      <c r="B377" s="114" t="s">
        <v>128</v>
      </c>
      <c r="C377" s="114">
        <v>45782</v>
      </c>
      <c r="D377" s="114" t="s">
        <v>269</v>
      </c>
      <c r="E377" s="90">
        <v>628800</v>
      </c>
      <c r="F377" s="146" t="s">
        <v>306</v>
      </c>
      <c r="G377" s="84" t="s">
        <v>1322</v>
      </c>
      <c r="H377" s="99" t="s">
        <v>73</v>
      </c>
      <c r="I377" s="85">
        <v>15100</v>
      </c>
      <c r="AH377" s="73"/>
      <c r="AI377" s="73"/>
      <c r="AJ377" s="73"/>
    </row>
    <row r="378" spans="2:36" ht="24" hidden="1" customHeight="1">
      <c r="B378" s="114" t="s">
        <v>128</v>
      </c>
      <c r="C378" s="114">
        <v>45782</v>
      </c>
      <c r="D378" s="114" t="s">
        <v>269</v>
      </c>
      <c r="E378" s="90">
        <v>628800</v>
      </c>
      <c r="F378" s="146" t="s">
        <v>306</v>
      </c>
      <c r="G378" s="84" t="s">
        <v>1323</v>
      </c>
      <c r="H378" s="99" t="s">
        <v>73</v>
      </c>
      <c r="I378" s="85">
        <v>14900</v>
      </c>
      <c r="AH378" s="73"/>
      <c r="AI378" s="73"/>
      <c r="AJ378" s="73"/>
    </row>
    <row r="379" spans="2:36" ht="24" hidden="1" customHeight="1">
      <c r="B379" s="114" t="s">
        <v>128</v>
      </c>
      <c r="C379" s="114">
        <v>45782</v>
      </c>
      <c r="D379" s="114" t="s">
        <v>269</v>
      </c>
      <c r="E379" s="90">
        <v>628800</v>
      </c>
      <c r="F379" s="146" t="s">
        <v>306</v>
      </c>
      <c r="G379" s="84" t="s">
        <v>1324</v>
      </c>
      <c r="H379" s="99" t="s">
        <v>73</v>
      </c>
      <c r="I379" s="85">
        <v>14900</v>
      </c>
      <c r="AH379" s="73"/>
      <c r="AI379" s="73"/>
      <c r="AJ379" s="73"/>
    </row>
    <row r="380" spans="2:36" ht="24" hidden="1" customHeight="1">
      <c r="B380" s="114" t="s">
        <v>128</v>
      </c>
      <c r="C380" s="114">
        <v>45782</v>
      </c>
      <c r="D380" s="114" t="s">
        <v>269</v>
      </c>
      <c r="E380" s="90">
        <v>628800</v>
      </c>
      <c r="F380" s="146" t="s">
        <v>306</v>
      </c>
      <c r="G380" s="84" t="s">
        <v>1325</v>
      </c>
      <c r="H380" s="99" t="s">
        <v>73</v>
      </c>
      <c r="I380" s="85">
        <v>15500</v>
      </c>
      <c r="AH380" s="73"/>
      <c r="AI380" s="73"/>
      <c r="AJ380" s="73"/>
    </row>
    <row r="381" spans="2:36" ht="24" hidden="1" customHeight="1">
      <c r="B381" s="114" t="s">
        <v>128</v>
      </c>
      <c r="C381" s="114">
        <v>45782</v>
      </c>
      <c r="D381" s="114" t="s">
        <v>269</v>
      </c>
      <c r="E381" s="90">
        <v>628800</v>
      </c>
      <c r="F381" s="146" t="s">
        <v>306</v>
      </c>
      <c r="G381" s="84" t="s">
        <v>1326</v>
      </c>
      <c r="H381" s="99" t="s">
        <v>73</v>
      </c>
      <c r="I381" s="85">
        <v>15500</v>
      </c>
      <c r="AH381" s="73"/>
      <c r="AI381" s="73"/>
      <c r="AJ381" s="73"/>
    </row>
    <row r="382" spans="2:36" ht="24" hidden="1" customHeight="1">
      <c r="B382" s="114" t="s">
        <v>128</v>
      </c>
      <c r="C382" s="114">
        <v>45782</v>
      </c>
      <c r="D382" s="114" t="s">
        <v>269</v>
      </c>
      <c r="E382" s="90">
        <v>628800</v>
      </c>
      <c r="F382" s="146" t="s">
        <v>306</v>
      </c>
      <c r="G382" s="84" t="s">
        <v>1327</v>
      </c>
      <c r="H382" s="99" t="s">
        <v>73</v>
      </c>
      <c r="I382" s="85">
        <v>15100</v>
      </c>
      <c r="AH382" s="73"/>
      <c r="AI382" s="73"/>
      <c r="AJ382" s="73"/>
    </row>
    <row r="383" spans="2:36" ht="24" hidden="1" customHeight="1">
      <c r="B383" s="114" t="s">
        <v>128</v>
      </c>
      <c r="C383" s="114">
        <v>45782</v>
      </c>
      <c r="D383" s="114" t="s">
        <v>269</v>
      </c>
      <c r="E383" s="90">
        <v>628800</v>
      </c>
      <c r="F383" s="146" t="s">
        <v>306</v>
      </c>
      <c r="G383" s="84" t="s">
        <v>1328</v>
      </c>
      <c r="H383" s="99" t="s">
        <v>73</v>
      </c>
      <c r="I383" s="85">
        <v>15500</v>
      </c>
      <c r="AH383" s="73"/>
      <c r="AI383" s="73"/>
      <c r="AJ383" s="73"/>
    </row>
    <row r="384" spans="2:36" ht="24" hidden="1" customHeight="1">
      <c r="B384" s="114" t="s">
        <v>128</v>
      </c>
      <c r="C384" s="114">
        <v>45782</v>
      </c>
      <c r="D384" s="114" t="s">
        <v>269</v>
      </c>
      <c r="E384" s="90">
        <v>628800</v>
      </c>
      <c r="F384" s="146" t="s">
        <v>306</v>
      </c>
      <c r="G384" s="84" t="s">
        <v>1329</v>
      </c>
      <c r="H384" s="99" t="s">
        <v>73</v>
      </c>
      <c r="I384" s="85">
        <v>15500</v>
      </c>
      <c r="AH384" s="73"/>
      <c r="AI384" s="73"/>
      <c r="AJ384" s="73"/>
    </row>
    <row r="385" spans="2:36" ht="24" hidden="1" customHeight="1">
      <c r="B385" s="114" t="s">
        <v>128</v>
      </c>
      <c r="C385" s="114">
        <v>45782</v>
      </c>
      <c r="D385" s="114" t="s">
        <v>269</v>
      </c>
      <c r="E385" s="90">
        <v>628800</v>
      </c>
      <c r="F385" s="146" t="s">
        <v>306</v>
      </c>
      <c r="G385" s="84" t="s">
        <v>1330</v>
      </c>
      <c r="H385" s="99" t="s">
        <v>73</v>
      </c>
      <c r="I385" s="85">
        <v>14900</v>
      </c>
      <c r="AH385" s="73"/>
      <c r="AI385" s="73"/>
      <c r="AJ385" s="73"/>
    </row>
    <row r="386" spans="2:36" ht="24" hidden="1" customHeight="1">
      <c r="B386" s="114" t="s">
        <v>128</v>
      </c>
      <c r="C386" s="114">
        <v>45782</v>
      </c>
      <c r="D386" s="114" t="s">
        <v>269</v>
      </c>
      <c r="E386" s="90">
        <v>628800</v>
      </c>
      <c r="F386" s="146" t="s">
        <v>306</v>
      </c>
      <c r="G386" s="84" t="s">
        <v>1331</v>
      </c>
      <c r="H386" s="99" t="s">
        <v>73</v>
      </c>
      <c r="I386" s="85">
        <v>14900</v>
      </c>
      <c r="AH386" s="73"/>
      <c r="AI386" s="73"/>
      <c r="AJ386" s="73"/>
    </row>
    <row r="387" spans="2:36" ht="24" hidden="1" customHeight="1">
      <c r="B387" s="114" t="s">
        <v>128</v>
      </c>
      <c r="C387" s="114">
        <v>45782</v>
      </c>
      <c r="D387" s="114" t="s">
        <v>269</v>
      </c>
      <c r="E387" s="90">
        <v>628800</v>
      </c>
      <c r="F387" s="146" t="s">
        <v>306</v>
      </c>
      <c r="G387" s="84" t="s">
        <v>1332</v>
      </c>
      <c r="H387" s="99" t="s">
        <v>73</v>
      </c>
      <c r="I387" s="85">
        <v>14900</v>
      </c>
      <c r="AH387" s="73"/>
      <c r="AI387" s="73"/>
      <c r="AJ387" s="73"/>
    </row>
    <row r="388" spans="2:36" ht="24" hidden="1" customHeight="1">
      <c r="B388" s="114" t="s">
        <v>128</v>
      </c>
      <c r="C388" s="114">
        <v>45782</v>
      </c>
      <c r="D388" s="114" t="s">
        <v>269</v>
      </c>
      <c r="E388" s="90">
        <v>628800</v>
      </c>
      <c r="F388" s="146" t="s">
        <v>306</v>
      </c>
      <c r="G388" s="84" t="s">
        <v>1333</v>
      </c>
      <c r="H388" s="99" t="s">
        <v>73</v>
      </c>
      <c r="I388" s="85">
        <v>15100</v>
      </c>
      <c r="AH388" s="73"/>
      <c r="AI388" s="73"/>
      <c r="AJ388" s="73"/>
    </row>
    <row r="389" spans="2:36" ht="24" hidden="1" customHeight="1">
      <c r="B389" s="114" t="s">
        <v>128</v>
      </c>
      <c r="C389" s="114">
        <v>45797</v>
      </c>
      <c r="D389" s="114" t="s">
        <v>287</v>
      </c>
      <c r="E389" s="90">
        <v>637200</v>
      </c>
      <c r="F389" s="146" t="s">
        <v>299</v>
      </c>
      <c r="G389" s="84" t="s">
        <v>1334</v>
      </c>
      <c r="H389" s="99" t="s">
        <v>173</v>
      </c>
      <c r="I389" s="85">
        <v>275000</v>
      </c>
      <c r="AH389" s="73"/>
      <c r="AI389" s="73"/>
      <c r="AJ389" s="73"/>
    </row>
    <row r="390" spans="2:36" ht="24" hidden="1" customHeight="1">
      <c r="B390" s="114" t="s">
        <v>128</v>
      </c>
      <c r="C390" s="114">
        <v>45783</v>
      </c>
      <c r="D390" s="114" t="s">
        <v>266</v>
      </c>
      <c r="E390" s="90">
        <v>605300</v>
      </c>
      <c r="F390" s="146" t="s">
        <v>270</v>
      </c>
      <c r="G390" s="84" t="s">
        <v>1335</v>
      </c>
      <c r="H390" s="99" t="s">
        <v>142</v>
      </c>
      <c r="I390" s="85">
        <v>15000</v>
      </c>
      <c r="AH390" s="73"/>
      <c r="AI390" s="73"/>
      <c r="AJ390" s="73"/>
    </row>
    <row r="391" spans="2:36" ht="24" hidden="1" customHeight="1">
      <c r="B391" s="114" t="s">
        <v>128</v>
      </c>
      <c r="C391" s="114">
        <v>45797</v>
      </c>
      <c r="D391" s="114" t="s">
        <v>287</v>
      </c>
      <c r="E391" s="90">
        <v>664100</v>
      </c>
      <c r="F391" s="146" t="s">
        <v>420</v>
      </c>
      <c r="G391" s="84" t="s">
        <v>1336</v>
      </c>
      <c r="H391" s="99" t="s">
        <v>136</v>
      </c>
      <c r="I391" s="85">
        <v>91325</v>
      </c>
      <c r="AH391" s="73"/>
      <c r="AI391" s="73"/>
      <c r="AJ391" s="73"/>
    </row>
    <row r="392" spans="2:36" ht="24" hidden="1" customHeight="1">
      <c r="B392" s="114" t="s">
        <v>128</v>
      </c>
      <c r="C392" s="114">
        <v>45797</v>
      </c>
      <c r="D392" s="114" t="s">
        <v>287</v>
      </c>
      <c r="E392" s="90">
        <v>664100</v>
      </c>
      <c r="F392" s="146" t="s">
        <v>420</v>
      </c>
      <c r="G392" s="84" t="s">
        <v>1337</v>
      </c>
      <c r="H392" s="99" t="s">
        <v>136</v>
      </c>
      <c r="I392" s="85">
        <v>24773</v>
      </c>
      <c r="AH392" s="73"/>
      <c r="AI392" s="73"/>
      <c r="AJ392" s="73"/>
    </row>
    <row r="393" spans="2:36" ht="24" hidden="1" customHeight="1">
      <c r="B393" s="114" t="s">
        <v>128</v>
      </c>
      <c r="C393" s="114">
        <v>45797</v>
      </c>
      <c r="D393" s="114" t="s">
        <v>287</v>
      </c>
      <c r="E393" s="90">
        <v>664100</v>
      </c>
      <c r="F393" s="146" t="s">
        <v>420</v>
      </c>
      <c r="G393" s="84" t="s">
        <v>1338</v>
      </c>
      <c r="H393" s="99" t="s">
        <v>136</v>
      </c>
      <c r="I393" s="85">
        <v>91325</v>
      </c>
      <c r="AH393" s="73"/>
      <c r="AI393" s="73"/>
      <c r="AJ393" s="73"/>
    </row>
    <row r="394" spans="2:36" ht="24" hidden="1" customHeight="1">
      <c r="B394" s="114" t="s">
        <v>128</v>
      </c>
      <c r="C394" s="114">
        <v>45797</v>
      </c>
      <c r="D394" s="114" t="s">
        <v>287</v>
      </c>
      <c r="E394" s="90">
        <v>664100</v>
      </c>
      <c r="F394" s="146" t="s">
        <v>420</v>
      </c>
      <c r="G394" s="84" t="s">
        <v>1339</v>
      </c>
      <c r="H394" s="99" t="s">
        <v>136</v>
      </c>
      <c r="I394" s="85">
        <v>108511</v>
      </c>
      <c r="AH394" s="73"/>
      <c r="AI394" s="73"/>
      <c r="AJ394" s="73"/>
    </row>
    <row r="395" spans="2:36" ht="24" hidden="1" customHeight="1">
      <c r="B395" s="114" t="s">
        <v>128</v>
      </c>
      <c r="C395" s="114">
        <v>45797</v>
      </c>
      <c r="D395" s="114" t="s">
        <v>287</v>
      </c>
      <c r="E395" s="90">
        <v>664100</v>
      </c>
      <c r="F395" s="146" t="s">
        <v>420</v>
      </c>
      <c r="G395" s="84" t="s">
        <v>1340</v>
      </c>
      <c r="H395" s="99" t="s">
        <v>136</v>
      </c>
      <c r="I395" s="85">
        <v>108511</v>
      </c>
      <c r="AH395" s="73"/>
      <c r="AI395" s="73"/>
      <c r="AJ395" s="73"/>
    </row>
    <row r="396" spans="2:36" ht="24" hidden="1" customHeight="1">
      <c r="B396" s="114" t="s">
        <v>128</v>
      </c>
      <c r="C396" s="114">
        <v>45797</v>
      </c>
      <c r="D396" s="114" t="s">
        <v>287</v>
      </c>
      <c r="E396" s="90">
        <v>664100</v>
      </c>
      <c r="F396" s="146" t="s">
        <v>420</v>
      </c>
      <c r="G396" s="84" t="s">
        <v>1341</v>
      </c>
      <c r="H396" s="99" t="s">
        <v>136</v>
      </c>
      <c r="I396" s="85">
        <v>161258</v>
      </c>
      <c r="AH396" s="73"/>
      <c r="AI396" s="73"/>
      <c r="AJ396" s="73"/>
    </row>
    <row r="397" spans="2:36" ht="24" hidden="1" customHeight="1">
      <c r="B397" s="114" t="s">
        <v>128</v>
      </c>
      <c r="C397" s="114">
        <v>45797</v>
      </c>
      <c r="D397" s="114" t="s">
        <v>287</v>
      </c>
      <c r="E397" s="90">
        <v>664100</v>
      </c>
      <c r="F397" s="146" t="s">
        <v>420</v>
      </c>
      <c r="G397" s="84" t="s">
        <v>1342</v>
      </c>
      <c r="H397" s="99" t="s">
        <v>136</v>
      </c>
      <c r="I397" s="85">
        <v>24773</v>
      </c>
      <c r="AH397" s="73"/>
      <c r="AI397" s="73"/>
      <c r="AJ397" s="73"/>
    </row>
    <row r="398" spans="2:36" ht="24" hidden="1" customHeight="1">
      <c r="B398" s="114" t="s">
        <v>128</v>
      </c>
      <c r="C398" s="114">
        <v>45797</v>
      </c>
      <c r="D398" s="114" t="s">
        <v>287</v>
      </c>
      <c r="E398" s="90">
        <v>664100</v>
      </c>
      <c r="F398" s="146" t="s">
        <v>420</v>
      </c>
      <c r="G398" s="84" t="s">
        <v>1343</v>
      </c>
      <c r="H398" s="99" t="s">
        <v>136</v>
      </c>
      <c r="I398" s="85">
        <v>91325</v>
      </c>
      <c r="AH398" s="73"/>
      <c r="AI398" s="73"/>
      <c r="AJ398" s="73"/>
    </row>
    <row r="399" spans="2:36" ht="24" hidden="1" customHeight="1">
      <c r="B399" s="114" t="s">
        <v>128</v>
      </c>
      <c r="C399" s="114">
        <v>45797</v>
      </c>
      <c r="D399" s="114" t="s">
        <v>287</v>
      </c>
      <c r="E399" s="90">
        <v>664100</v>
      </c>
      <c r="F399" s="146" t="s">
        <v>420</v>
      </c>
      <c r="G399" s="84" t="s">
        <v>1344</v>
      </c>
      <c r="H399" s="99" t="s">
        <v>136</v>
      </c>
      <c r="I399" s="85">
        <v>108511</v>
      </c>
      <c r="AH399" s="73"/>
      <c r="AI399" s="73"/>
      <c r="AJ399" s="73"/>
    </row>
    <row r="400" spans="2:36" ht="24" hidden="1" customHeight="1">
      <c r="B400" s="114" t="s">
        <v>128</v>
      </c>
      <c r="C400" s="114">
        <v>45797</v>
      </c>
      <c r="D400" s="114" t="s">
        <v>287</v>
      </c>
      <c r="E400" s="90">
        <v>664100</v>
      </c>
      <c r="F400" s="146" t="s">
        <v>420</v>
      </c>
      <c r="G400" s="84" t="s">
        <v>1345</v>
      </c>
      <c r="H400" s="99" t="s">
        <v>136</v>
      </c>
      <c r="I400" s="85">
        <v>91325</v>
      </c>
      <c r="AH400" s="73"/>
      <c r="AI400" s="73"/>
      <c r="AJ400" s="73"/>
    </row>
    <row r="401" spans="2:36" ht="24" hidden="1" customHeight="1">
      <c r="B401" s="114" t="s">
        <v>128</v>
      </c>
      <c r="C401" s="114">
        <v>45803</v>
      </c>
      <c r="D401" s="114" t="s">
        <v>383</v>
      </c>
      <c r="E401" s="90">
        <v>646800</v>
      </c>
      <c r="F401" s="146" t="s">
        <v>385</v>
      </c>
      <c r="G401" s="84" t="s">
        <v>1346</v>
      </c>
      <c r="H401" s="99" t="s">
        <v>144</v>
      </c>
      <c r="I401" s="85">
        <v>2500</v>
      </c>
      <c r="AH401" s="73"/>
      <c r="AI401" s="73"/>
      <c r="AJ401" s="73"/>
    </row>
    <row r="402" spans="2:36" ht="24" hidden="1" customHeight="1">
      <c r="B402" s="114" t="s">
        <v>128</v>
      </c>
      <c r="C402" s="114">
        <v>45803</v>
      </c>
      <c r="D402" s="114" t="s">
        <v>383</v>
      </c>
      <c r="E402" s="90">
        <v>646200</v>
      </c>
      <c r="F402" s="146" t="s">
        <v>329</v>
      </c>
      <c r="G402" s="84" t="s">
        <v>1347</v>
      </c>
      <c r="H402" s="99" t="s">
        <v>144</v>
      </c>
      <c r="I402" s="85">
        <v>18000</v>
      </c>
      <c r="AH402" s="73"/>
      <c r="AI402" s="73"/>
      <c r="AJ402" s="73"/>
    </row>
    <row r="403" spans="2:36" ht="24" hidden="1" customHeight="1">
      <c r="B403" s="114" t="s">
        <v>128</v>
      </c>
      <c r="C403" s="114">
        <v>45793</v>
      </c>
      <c r="D403" s="114" t="s">
        <v>266</v>
      </c>
      <c r="E403" s="90">
        <v>618100</v>
      </c>
      <c r="F403" s="146" t="s">
        <v>341</v>
      </c>
      <c r="G403" s="84" t="s">
        <v>1348</v>
      </c>
      <c r="H403" s="99" t="s">
        <v>153</v>
      </c>
      <c r="I403" s="85">
        <v>1825</v>
      </c>
      <c r="AH403" s="73"/>
      <c r="AI403" s="73"/>
      <c r="AJ403" s="73"/>
    </row>
    <row r="404" spans="2:36" ht="24" hidden="1" customHeight="1">
      <c r="B404" s="114" t="s">
        <v>128</v>
      </c>
      <c r="C404" s="114">
        <v>45793</v>
      </c>
      <c r="D404" s="114" t="s">
        <v>266</v>
      </c>
      <c r="E404" s="90">
        <v>618100</v>
      </c>
      <c r="F404" s="146" t="s">
        <v>341</v>
      </c>
      <c r="G404" s="84" t="s">
        <v>1349</v>
      </c>
      <c r="H404" s="99" t="s">
        <v>153</v>
      </c>
      <c r="I404" s="85">
        <v>1825</v>
      </c>
      <c r="AH404" s="73"/>
      <c r="AI404" s="73"/>
      <c r="AJ404" s="73"/>
    </row>
    <row r="405" spans="2:36" ht="24" hidden="1" customHeight="1">
      <c r="B405" s="114" t="s">
        <v>128</v>
      </c>
      <c r="C405" s="114">
        <v>45779</v>
      </c>
      <c r="D405" s="114" t="s">
        <v>392</v>
      </c>
      <c r="E405" s="90">
        <v>605700</v>
      </c>
      <c r="F405" s="146" t="s">
        <v>274</v>
      </c>
      <c r="G405" s="84" t="s">
        <v>1350</v>
      </c>
      <c r="H405" s="99" t="s">
        <v>156</v>
      </c>
      <c r="I405" s="85">
        <v>1393750</v>
      </c>
      <c r="AH405" s="73"/>
      <c r="AI405" s="73"/>
      <c r="AJ405" s="73"/>
    </row>
    <row r="406" spans="2:36" ht="24" hidden="1" customHeight="1">
      <c r="B406" s="114" t="s">
        <v>128</v>
      </c>
      <c r="C406" s="114">
        <v>45798</v>
      </c>
      <c r="D406" s="114" t="s">
        <v>266</v>
      </c>
      <c r="E406" s="90">
        <v>638400</v>
      </c>
      <c r="F406" s="146" t="s">
        <v>267</v>
      </c>
      <c r="G406" s="84" t="s">
        <v>1351</v>
      </c>
      <c r="H406" s="99" t="s">
        <v>114</v>
      </c>
      <c r="I406" s="85">
        <v>90000</v>
      </c>
      <c r="AH406" s="73"/>
      <c r="AI406" s="73"/>
      <c r="AJ406" s="73"/>
    </row>
    <row r="407" spans="2:36" ht="24" hidden="1" customHeight="1">
      <c r="B407" s="114" t="s">
        <v>128</v>
      </c>
      <c r="C407" s="114">
        <v>45797</v>
      </c>
      <c r="D407" s="114" t="s">
        <v>266</v>
      </c>
      <c r="E407" s="90">
        <v>638400</v>
      </c>
      <c r="F407" s="146" t="s">
        <v>267</v>
      </c>
      <c r="G407" s="84" t="s">
        <v>1352</v>
      </c>
      <c r="H407" s="99" t="s">
        <v>116</v>
      </c>
      <c r="I407" s="85">
        <v>30000</v>
      </c>
      <c r="AH407" s="73"/>
      <c r="AI407" s="73"/>
      <c r="AJ407" s="73"/>
    </row>
    <row r="408" spans="2:36" ht="24" hidden="1" customHeight="1">
      <c r="B408" s="114" t="s">
        <v>128</v>
      </c>
      <c r="C408" s="114">
        <v>45797</v>
      </c>
      <c r="D408" s="114" t="s">
        <v>266</v>
      </c>
      <c r="E408" s="90">
        <v>638400</v>
      </c>
      <c r="F408" s="146" t="s">
        <v>267</v>
      </c>
      <c r="G408" s="84" t="s">
        <v>1353</v>
      </c>
      <c r="H408" s="99" t="s">
        <v>116</v>
      </c>
      <c r="I408" s="85">
        <v>45000</v>
      </c>
      <c r="AH408" s="73"/>
      <c r="AI408" s="73"/>
      <c r="AJ408" s="73"/>
    </row>
    <row r="409" spans="2:36" ht="24" hidden="1" customHeight="1">
      <c r="B409" s="114" t="s">
        <v>128</v>
      </c>
      <c r="C409" s="114">
        <v>45797</v>
      </c>
      <c r="D409" s="114" t="s">
        <v>266</v>
      </c>
      <c r="E409" s="90">
        <v>638400</v>
      </c>
      <c r="F409" s="146" t="s">
        <v>267</v>
      </c>
      <c r="G409" s="84" t="s">
        <v>1354</v>
      </c>
      <c r="H409" s="99" t="s">
        <v>114</v>
      </c>
      <c r="I409" s="85">
        <v>60000</v>
      </c>
      <c r="AH409" s="73"/>
      <c r="AI409" s="73"/>
      <c r="AJ409" s="73"/>
    </row>
    <row r="410" spans="2:36" ht="24" hidden="1" customHeight="1">
      <c r="B410" s="114" t="s">
        <v>128</v>
      </c>
      <c r="C410" s="114">
        <v>45779</v>
      </c>
      <c r="D410" s="114" t="s">
        <v>266</v>
      </c>
      <c r="E410" s="90">
        <v>638400</v>
      </c>
      <c r="F410" s="146" t="s">
        <v>267</v>
      </c>
      <c r="G410" s="84" t="s">
        <v>1355</v>
      </c>
      <c r="H410" s="99" t="s">
        <v>116</v>
      </c>
      <c r="I410" s="85">
        <v>60000</v>
      </c>
      <c r="AH410" s="73"/>
      <c r="AI410" s="73"/>
      <c r="AJ410" s="73"/>
    </row>
    <row r="411" spans="2:36" ht="24" hidden="1" customHeight="1">
      <c r="B411" s="114" t="s">
        <v>128</v>
      </c>
      <c r="C411" s="114">
        <v>45779</v>
      </c>
      <c r="D411" s="114" t="s">
        <v>266</v>
      </c>
      <c r="E411" s="90">
        <v>638400</v>
      </c>
      <c r="F411" s="146" t="s">
        <v>267</v>
      </c>
      <c r="G411" s="84" t="s">
        <v>1356</v>
      </c>
      <c r="H411" s="99" t="s">
        <v>114</v>
      </c>
      <c r="I411" s="85">
        <v>120000</v>
      </c>
      <c r="AH411" s="73"/>
      <c r="AI411" s="73"/>
      <c r="AJ411" s="73"/>
    </row>
    <row r="412" spans="2:36" ht="24" hidden="1" customHeight="1">
      <c r="B412" s="114" t="s">
        <v>128</v>
      </c>
      <c r="C412" s="114">
        <v>45785</v>
      </c>
      <c r="D412" s="114" t="s">
        <v>266</v>
      </c>
      <c r="E412" s="90">
        <v>618102</v>
      </c>
      <c r="F412" s="146" t="s">
        <v>282</v>
      </c>
      <c r="G412" s="84" t="s">
        <v>1357</v>
      </c>
      <c r="H412" s="99" t="s">
        <v>153</v>
      </c>
      <c r="I412" s="85">
        <v>400</v>
      </c>
      <c r="AH412" s="73"/>
      <c r="AI412" s="73"/>
      <c r="AJ412" s="73"/>
    </row>
    <row r="413" spans="2:36" ht="24" hidden="1" customHeight="1">
      <c r="B413" s="114" t="s">
        <v>128</v>
      </c>
      <c r="C413" s="114">
        <v>45785</v>
      </c>
      <c r="D413" s="114" t="s">
        <v>266</v>
      </c>
      <c r="E413" s="90">
        <v>618102</v>
      </c>
      <c r="F413" s="146" t="s">
        <v>282</v>
      </c>
      <c r="G413" s="84" t="s">
        <v>1357</v>
      </c>
      <c r="H413" s="99" t="s">
        <v>153</v>
      </c>
      <c r="I413" s="85">
        <v>400</v>
      </c>
      <c r="AH413" s="73"/>
      <c r="AI413" s="73"/>
      <c r="AJ413" s="73"/>
    </row>
    <row r="414" spans="2:36" ht="24" hidden="1" customHeight="1">
      <c r="B414" s="114" t="s">
        <v>128</v>
      </c>
      <c r="C414" s="114">
        <v>45793</v>
      </c>
      <c r="D414" s="114" t="s">
        <v>273</v>
      </c>
      <c r="E414" s="90">
        <v>605700</v>
      </c>
      <c r="F414" s="146" t="s">
        <v>274</v>
      </c>
      <c r="G414" s="84" t="s">
        <v>1358</v>
      </c>
      <c r="H414" s="99" t="s">
        <v>148</v>
      </c>
      <c r="I414" s="85">
        <v>50400</v>
      </c>
      <c r="AH414" s="73"/>
      <c r="AI414" s="73"/>
      <c r="AJ414" s="73"/>
    </row>
    <row r="415" spans="2:36" ht="24" hidden="1" customHeight="1">
      <c r="B415" s="114" t="s">
        <v>128</v>
      </c>
      <c r="C415" s="114">
        <v>45779</v>
      </c>
      <c r="D415" s="114" t="s">
        <v>266</v>
      </c>
      <c r="E415" s="90">
        <v>618102</v>
      </c>
      <c r="F415" s="146" t="s">
        <v>282</v>
      </c>
      <c r="G415" s="84" t="s">
        <v>1359</v>
      </c>
      <c r="H415" s="99" t="s">
        <v>153</v>
      </c>
      <c r="I415" s="85">
        <v>1000</v>
      </c>
      <c r="AH415" s="73"/>
      <c r="AI415" s="73"/>
      <c r="AJ415" s="73"/>
    </row>
    <row r="416" spans="2:36" ht="24" hidden="1" customHeight="1">
      <c r="B416" s="114" t="s">
        <v>128</v>
      </c>
      <c r="C416" s="114">
        <v>45779</v>
      </c>
      <c r="D416" s="114" t="s">
        <v>266</v>
      </c>
      <c r="E416" s="90">
        <v>618102</v>
      </c>
      <c r="F416" s="146" t="s">
        <v>282</v>
      </c>
      <c r="G416" s="84" t="s">
        <v>1359</v>
      </c>
      <c r="H416" s="99" t="s">
        <v>153</v>
      </c>
      <c r="I416" s="85">
        <v>1000</v>
      </c>
      <c r="AH416" s="73"/>
      <c r="AI416" s="73"/>
      <c r="AJ416" s="73"/>
    </row>
    <row r="417" spans="2:36" ht="24" hidden="1" customHeight="1">
      <c r="B417" s="114" t="s">
        <v>128</v>
      </c>
      <c r="C417" s="114">
        <v>45783</v>
      </c>
      <c r="D417" s="114" t="s">
        <v>266</v>
      </c>
      <c r="E417" s="90">
        <v>618102</v>
      </c>
      <c r="F417" s="146" t="s">
        <v>282</v>
      </c>
      <c r="G417" s="84" t="s">
        <v>1360</v>
      </c>
      <c r="H417" s="99" t="s">
        <v>153</v>
      </c>
      <c r="I417" s="85">
        <v>400</v>
      </c>
      <c r="AH417" s="73"/>
      <c r="AI417" s="73"/>
      <c r="AJ417" s="73"/>
    </row>
    <row r="418" spans="2:36" ht="24" hidden="1" customHeight="1">
      <c r="B418" s="114" t="s">
        <v>128</v>
      </c>
      <c r="C418" s="114">
        <v>45783</v>
      </c>
      <c r="D418" s="114" t="s">
        <v>266</v>
      </c>
      <c r="E418" s="90">
        <v>618102</v>
      </c>
      <c r="F418" s="146" t="s">
        <v>282</v>
      </c>
      <c r="G418" s="84" t="s">
        <v>1360</v>
      </c>
      <c r="H418" s="99" t="s">
        <v>153</v>
      </c>
      <c r="I418" s="85">
        <v>1000</v>
      </c>
      <c r="AH418" s="73"/>
      <c r="AI418" s="73"/>
      <c r="AJ418" s="73"/>
    </row>
    <row r="419" spans="2:36" ht="24" hidden="1" customHeight="1">
      <c r="B419" s="114" t="s">
        <v>128</v>
      </c>
      <c r="C419" s="114">
        <v>45784</v>
      </c>
      <c r="D419" s="114" t="s">
        <v>266</v>
      </c>
      <c r="E419" s="90">
        <v>618102</v>
      </c>
      <c r="F419" s="146" t="s">
        <v>282</v>
      </c>
      <c r="G419" s="84" t="s">
        <v>1360</v>
      </c>
      <c r="H419" s="99" t="s">
        <v>153</v>
      </c>
      <c r="I419" s="85">
        <v>1000</v>
      </c>
      <c r="AH419" s="73"/>
      <c r="AI419" s="73"/>
      <c r="AJ419" s="73"/>
    </row>
    <row r="420" spans="2:36" ht="24" hidden="1" customHeight="1">
      <c r="B420" s="114" t="s">
        <v>128</v>
      </c>
      <c r="C420" s="114">
        <v>45785</v>
      </c>
      <c r="D420" s="114" t="s">
        <v>266</v>
      </c>
      <c r="E420" s="90">
        <v>618102</v>
      </c>
      <c r="F420" s="146" t="s">
        <v>282</v>
      </c>
      <c r="G420" s="84" t="s">
        <v>1360</v>
      </c>
      <c r="H420" s="99" t="s">
        <v>153</v>
      </c>
      <c r="I420" s="85">
        <v>1000</v>
      </c>
      <c r="AH420" s="73"/>
      <c r="AI420" s="73"/>
      <c r="AJ420" s="73"/>
    </row>
    <row r="421" spans="2:36" ht="24" hidden="1" customHeight="1">
      <c r="B421" s="114" t="s">
        <v>128</v>
      </c>
      <c r="C421" s="114">
        <v>45790</v>
      </c>
      <c r="D421" s="114" t="s">
        <v>266</v>
      </c>
      <c r="E421" s="90">
        <v>618102</v>
      </c>
      <c r="F421" s="146" t="s">
        <v>282</v>
      </c>
      <c r="G421" s="84" t="s">
        <v>1360</v>
      </c>
      <c r="H421" s="99" t="s">
        <v>153</v>
      </c>
      <c r="I421" s="85">
        <v>1000</v>
      </c>
      <c r="AH421" s="73"/>
      <c r="AI421" s="73"/>
      <c r="AJ421" s="73"/>
    </row>
    <row r="422" spans="2:36" ht="24" hidden="1" customHeight="1">
      <c r="B422" s="114" t="s">
        <v>128</v>
      </c>
      <c r="C422" s="114">
        <v>45804</v>
      </c>
      <c r="D422" s="114" t="s">
        <v>304</v>
      </c>
      <c r="E422" s="90">
        <v>657001</v>
      </c>
      <c r="F422" s="146" t="s">
        <v>1361</v>
      </c>
      <c r="G422" s="84" t="s">
        <v>1362</v>
      </c>
      <c r="H422" s="99" t="s">
        <v>71</v>
      </c>
      <c r="I422" s="85">
        <v>782300</v>
      </c>
      <c r="AH422" s="73"/>
      <c r="AI422" s="73"/>
      <c r="AJ422" s="73"/>
    </row>
    <row r="423" spans="2:36" ht="24" hidden="1" customHeight="1">
      <c r="B423" s="114" t="s">
        <v>128</v>
      </c>
      <c r="C423" s="114">
        <v>45797</v>
      </c>
      <c r="D423" s="114" t="s">
        <v>287</v>
      </c>
      <c r="E423" s="90">
        <v>663800</v>
      </c>
      <c r="F423" s="146" t="s">
        <v>422</v>
      </c>
      <c r="G423" s="84" t="s">
        <v>1363</v>
      </c>
      <c r="H423" s="99" t="s">
        <v>174</v>
      </c>
      <c r="I423" s="85">
        <v>100000</v>
      </c>
      <c r="AH423" s="73"/>
      <c r="AI423" s="73"/>
      <c r="AJ423" s="73"/>
    </row>
    <row r="424" spans="2:36" ht="24" hidden="1" customHeight="1">
      <c r="B424" s="114" t="s">
        <v>128</v>
      </c>
      <c r="C424" s="114">
        <v>45797</v>
      </c>
      <c r="D424" s="114" t="s">
        <v>287</v>
      </c>
      <c r="E424" s="90">
        <v>663800</v>
      </c>
      <c r="F424" s="146" t="s">
        <v>422</v>
      </c>
      <c r="G424" s="84" t="s">
        <v>1364</v>
      </c>
      <c r="H424" s="99" t="s">
        <v>170</v>
      </c>
      <c r="I424" s="85">
        <v>100000</v>
      </c>
      <c r="AH424" s="73"/>
      <c r="AI424" s="73"/>
      <c r="AJ424" s="73"/>
    </row>
    <row r="425" spans="2:36" ht="24" hidden="1" customHeight="1">
      <c r="B425" s="114" t="s">
        <v>128</v>
      </c>
      <c r="C425" s="114">
        <v>45797</v>
      </c>
      <c r="D425" s="114" t="s">
        <v>287</v>
      </c>
      <c r="E425" s="90">
        <v>663800</v>
      </c>
      <c r="F425" s="146" t="s">
        <v>422</v>
      </c>
      <c r="G425" s="84" t="s">
        <v>1365</v>
      </c>
      <c r="H425" s="99" t="s">
        <v>168</v>
      </c>
      <c r="I425" s="85">
        <v>100000</v>
      </c>
      <c r="AH425" s="73"/>
      <c r="AI425" s="73"/>
      <c r="AJ425" s="73"/>
    </row>
    <row r="426" spans="2:36" ht="24" hidden="1" customHeight="1">
      <c r="B426" s="114" t="s">
        <v>128</v>
      </c>
      <c r="C426" s="114">
        <v>45797</v>
      </c>
      <c r="D426" s="114" t="s">
        <v>287</v>
      </c>
      <c r="E426" s="90">
        <v>663800</v>
      </c>
      <c r="F426" s="146" t="s">
        <v>422</v>
      </c>
      <c r="G426" s="84" t="s">
        <v>1366</v>
      </c>
      <c r="H426" s="99" t="s">
        <v>165</v>
      </c>
      <c r="I426" s="85">
        <v>100000</v>
      </c>
      <c r="AH426" s="73"/>
      <c r="AI426" s="73"/>
      <c r="AJ426" s="73"/>
    </row>
    <row r="427" spans="2:36" ht="24" hidden="1" customHeight="1">
      <c r="B427" s="114" t="s">
        <v>128</v>
      </c>
      <c r="C427" s="114">
        <v>45797</v>
      </c>
      <c r="D427" s="114" t="s">
        <v>287</v>
      </c>
      <c r="E427" s="90">
        <v>663800</v>
      </c>
      <c r="F427" s="146" t="s">
        <v>422</v>
      </c>
      <c r="G427" s="84" t="s">
        <v>1367</v>
      </c>
      <c r="H427" s="99" t="s">
        <v>164</v>
      </c>
      <c r="I427" s="85">
        <v>100000</v>
      </c>
      <c r="AH427" s="73"/>
      <c r="AI427" s="73"/>
      <c r="AJ427" s="73"/>
    </row>
    <row r="428" spans="2:36" ht="24" hidden="1" customHeight="1">
      <c r="B428" s="114" t="s">
        <v>128</v>
      </c>
      <c r="C428" s="114">
        <v>45797</v>
      </c>
      <c r="D428" s="114" t="s">
        <v>287</v>
      </c>
      <c r="E428" s="90">
        <v>663800</v>
      </c>
      <c r="F428" s="146" t="s">
        <v>422</v>
      </c>
      <c r="G428" s="84" t="s">
        <v>1368</v>
      </c>
      <c r="H428" s="99" t="s">
        <v>169</v>
      </c>
      <c r="I428" s="85">
        <v>100000</v>
      </c>
      <c r="AH428" s="73"/>
      <c r="AI428" s="73"/>
      <c r="AJ428" s="73"/>
    </row>
    <row r="429" spans="2:36" ht="24" hidden="1" customHeight="1">
      <c r="B429" s="114" t="s">
        <v>128</v>
      </c>
      <c r="C429" s="114">
        <v>45797</v>
      </c>
      <c r="D429" s="114" t="s">
        <v>287</v>
      </c>
      <c r="E429" s="90">
        <v>663800</v>
      </c>
      <c r="F429" s="146" t="s">
        <v>422</v>
      </c>
      <c r="G429" s="84" t="s">
        <v>1369</v>
      </c>
      <c r="H429" s="99" t="s">
        <v>167</v>
      </c>
      <c r="I429" s="85">
        <v>100000</v>
      </c>
      <c r="AH429" s="73"/>
      <c r="AI429" s="73"/>
      <c r="AJ429" s="73"/>
    </row>
    <row r="430" spans="2:36" ht="24" hidden="1" customHeight="1">
      <c r="B430" s="114" t="s">
        <v>128</v>
      </c>
      <c r="C430" s="114">
        <v>45797</v>
      </c>
      <c r="D430" s="114" t="s">
        <v>287</v>
      </c>
      <c r="E430" s="90">
        <v>663100</v>
      </c>
      <c r="F430" s="146" t="s">
        <v>424</v>
      </c>
      <c r="G430" s="84" t="s">
        <v>1370</v>
      </c>
      <c r="H430" s="99" t="s">
        <v>170</v>
      </c>
      <c r="I430" s="85">
        <v>50000</v>
      </c>
      <c r="AH430" s="73"/>
      <c r="AI430" s="73"/>
      <c r="AJ430" s="73"/>
    </row>
    <row r="431" spans="2:36" ht="24" hidden="1" customHeight="1">
      <c r="B431" s="114" t="s">
        <v>128</v>
      </c>
      <c r="C431" s="114">
        <v>45797</v>
      </c>
      <c r="D431" s="114" t="s">
        <v>287</v>
      </c>
      <c r="E431" s="90">
        <v>663100</v>
      </c>
      <c r="F431" s="146" t="s">
        <v>424</v>
      </c>
      <c r="G431" s="84" t="s">
        <v>1371</v>
      </c>
      <c r="H431" s="99" t="s">
        <v>168</v>
      </c>
      <c r="I431" s="85">
        <v>50000</v>
      </c>
      <c r="AH431" s="73"/>
      <c r="AI431" s="73"/>
      <c r="AJ431" s="73"/>
    </row>
    <row r="432" spans="2:36" ht="24" hidden="1" customHeight="1">
      <c r="B432" s="114" t="s">
        <v>128</v>
      </c>
      <c r="C432" s="114">
        <v>45797</v>
      </c>
      <c r="D432" s="114" t="s">
        <v>287</v>
      </c>
      <c r="E432" s="90">
        <v>663100</v>
      </c>
      <c r="F432" s="146" t="s">
        <v>424</v>
      </c>
      <c r="G432" s="84" t="s">
        <v>1372</v>
      </c>
      <c r="H432" s="99" t="s">
        <v>165</v>
      </c>
      <c r="I432" s="85">
        <v>50000</v>
      </c>
      <c r="AH432" s="73"/>
      <c r="AI432" s="73"/>
      <c r="AJ432" s="73"/>
    </row>
    <row r="433" spans="2:36" ht="24" hidden="1" customHeight="1">
      <c r="B433" s="114" t="s">
        <v>128</v>
      </c>
      <c r="C433" s="114">
        <v>45797</v>
      </c>
      <c r="D433" s="114" t="s">
        <v>287</v>
      </c>
      <c r="E433" s="90">
        <v>663100</v>
      </c>
      <c r="F433" s="146" t="s">
        <v>424</v>
      </c>
      <c r="G433" s="84" t="s">
        <v>1373</v>
      </c>
      <c r="H433" s="99" t="s">
        <v>164</v>
      </c>
      <c r="I433" s="85">
        <v>50000</v>
      </c>
      <c r="AH433" s="73"/>
      <c r="AI433" s="73"/>
      <c r="AJ433" s="73"/>
    </row>
    <row r="434" spans="2:36" ht="24" hidden="1" customHeight="1">
      <c r="B434" s="114" t="s">
        <v>128</v>
      </c>
      <c r="C434" s="114">
        <v>45797</v>
      </c>
      <c r="D434" s="114" t="s">
        <v>287</v>
      </c>
      <c r="E434" s="90">
        <v>663100</v>
      </c>
      <c r="F434" s="146" t="s">
        <v>424</v>
      </c>
      <c r="G434" s="84" t="s">
        <v>1374</v>
      </c>
      <c r="H434" s="99" t="s">
        <v>166</v>
      </c>
      <c r="I434" s="85">
        <v>50000</v>
      </c>
      <c r="AH434" s="73"/>
      <c r="AI434" s="73"/>
      <c r="AJ434" s="73"/>
    </row>
    <row r="435" spans="2:36" ht="24" hidden="1" customHeight="1">
      <c r="B435" s="114" t="s">
        <v>128</v>
      </c>
      <c r="C435" s="114">
        <v>45797</v>
      </c>
      <c r="D435" s="114" t="s">
        <v>287</v>
      </c>
      <c r="E435" s="90">
        <v>663100</v>
      </c>
      <c r="F435" s="146" t="s">
        <v>424</v>
      </c>
      <c r="G435" s="84" t="s">
        <v>1375</v>
      </c>
      <c r="H435" s="99" t="s">
        <v>174</v>
      </c>
      <c r="I435" s="85">
        <v>50000</v>
      </c>
      <c r="AH435" s="73"/>
      <c r="AI435" s="73"/>
      <c r="AJ435" s="73"/>
    </row>
    <row r="436" spans="2:36" s="92" customFormat="1" ht="24" hidden="1" customHeight="1">
      <c r="B436" s="114" t="s">
        <v>128</v>
      </c>
      <c r="C436" s="114">
        <v>45797</v>
      </c>
      <c r="D436" s="114" t="s">
        <v>287</v>
      </c>
      <c r="E436" s="90">
        <v>663100</v>
      </c>
      <c r="F436" s="146" t="s">
        <v>424</v>
      </c>
      <c r="G436" s="84" t="s">
        <v>1376</v>
      </c>
      <c r="H436" s="99" t="s">
        <v>169</v>
      </c>
      <c r="I436" s="85">
        <v>50000</v>
      </c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</row>
    <row r="437" spans="2:36" ht="24" hidden="1" customHeight="1">
      <c r="B437" s="114" t="s">
        <v>128</v>
      </c>
      <c r="C437" s="114">
        <v>45797</v>
      </c>
      <c r="D437" s="114" t="s">
        <v>287</v>
      </c>
      <c r="E437" s="90">
        <v>663100</v>
      </c>
      <c r="F437" s="146" t="s">
        <v>424</v>
      </c>
      <c r="G437" s="84" t="s">
        <v>1377</v>
      </c>
      <c r="H437" s="99" t="s">
        <v>167</v>
      </c>
      <c r="I437" s="85">
        <v>50000</v>
      </c>
      <c r="AH437" s="73"/>
    </row>
    <row r="438" spans="2:36" ht="24" hidden="1" customHeight="1">
      <c r="B438" s="114" t="s">
        <v>128</v>
      </c>
      <c r="C438" s="114">
        <v>45791</v>
      </c>
      <c r="D438" s="114" t="s">
        <v>287</v>
      </c>
      <c r="E438" s="90">
        <v>632700</v>
      </c>
      <c r="F438" s="146" t="s">
        <v>288</v>
      </c>
      <c r="G438" s="84" t="s">
        <v>1378</v>
      </c>
      <c r="H438" s="99" t="s">
        <v>159</v>
      </c>
      <c r="I438" s="85">
        <v>2680125</v>
      </c>
      <c r="AH438" s="73"/>
    </row>
    <row r="439" spans="2:36" ht="24" hidden="1" customHeight="1">
      <c r="B439" s="114" t="s">
        <v>128</v>
      </c>
      <c r="C439" s="114">
        <v>45786</v>
      </c>
      <c r="D439" s="114" t="s">
        <v>287</v>
      </c>
      <c r="E439" s="90">
        <v>632700</v>
      </c>
      <c r="F439" s="146" t="s">
        <v>288</v>
      </c>
      <c r="G439" s="84" t="s">
        <v>1379</v>
      </c>
      <c r="H439" s="99" t="s">
        <v>175</v>
      </c>
      <c r="I439" s="85">
        <v>350000</v>
      </c>
      <c r="AH439" s="73"/>
    </row>
    <row r="440" spans="2:36" ht="24" hidden="1" customHeight="1">
      <c r="B440" s="114" t="s">
        <v>128</v>
      </c>
      <c r="C440" s="114">
        <v>45797</v>
      </c>
      <c r="D440" s="114" t="s">
        <v>287</v>
      </c>
      <c r="E440" s="90">
        <v>632700</v>
      </c>
      <c r="F440" s="146" t="s">
        <v>288</v>
      </c>
      <c r="G440" s="84" t="s">
        <v>1380</v>
      </c>
      <c r="H440" s="99" t="s">
        <v>172</v>
      </c>
      <c r="I440" s="85">
        <v>350000</v>
      </c>
      <c r="AH440" s="73"/>
    </row>
    <row r="441" spans="2:36" ht="24" hidden="1" customHeight="1">
      <c r="B441" s="114" t="s">
        <v>128</v>
      </c>
      <c r="C441" s="114">
        <v>45784</v>
      </c>
      <c r="D441" s="114" t="s">
        <v>287</v>
      </c>
      <c r="E441" s="90">
        <v>632700</v>
      </c>
      <c r="F441" s="146" t="s">
        <v>288</v>
      </c>
      <c r="G441" s="84" t="s">
        <v>1381</v>
      </c>
      <c r="H441" s="99" t="s">
        <v>160</v>
      </c>
      <c r="I441" s="85">
        <v>1378350</v>
      </c>
      <c r="AH441" s="73"/>
    </row>
    <row r="442" spans="2:36" ht="24" hidden="1" customHeight="1">
      <c r="B442" s="114" t="s">
        <v>128</v>
      </c>
      <c r="C442" s="114">
        <v>45786</v>
      </c>
      <c r="D442" s="114" t="s">
        <v>323</v>
      </c>
      <c r="E442" s="90">
        <v>658800</v>
      </c>
      <c r="F442" s="146" t="s">
        <v>279</v>
      </c>
      <c r="G442" s="84" t="s">
        <v>1382</v>
      </c>
      <c r="H442" s="99" t="s">
        <v>180</v>
      </c>
      <c r="I442" s="85">
        <v>3</v>
      </c>
      <c r="AH442" s="73"/>
    </row>
    <row r="443" spans="2:36" ht="24" hidden="1" customHeight="1">
      <c r="B443" s="114" t="s">
        <v>128</v>
      </c>
      <c r="C443" s="114">
        <v>45797</v>
      </c>
      <c r="D443" s="114" t="s">
        <v>287</v>
      </c>
      <c r="E443" s="90">
        <v>661100</v>
      </c>
      <c r="F443" s="146" t="s">
        <v>427</v>
      </c>
      <c r="G443" s="84" t="s">
        <v>1383</v>
      </c>
      <c r="H443" s="99" t="s">
        <v>170</v>
      </c>
      <c r="I443" s="85">
        <v>320747</v>
      </c>
      <c r="AH443" s="73"/>
    </row>
    <row r="444" spans="2:36" ht="24" hidden="1" customHeight="1">
      <c r="B444" s="114" t="s">
        <v>128</v>
      </c>
      <c r="C444" s="114">
        <v>45797</v>
      </c>
      <c r="D444" s="114" t="s">
        <v>287</v>
      </c>
      <c r="E444" s="90">
        <v>661100</v>
      </c>
      <c r="F444" s="146" t="s">
        <v>427</v>
      </c>
      <c r="G444" s="84" t="s">
        <v>1384</v>
      </c>
      <c r="H444" s="99" t="s">
        <v>176</v>
      </c>
      <c r="I444" s="85">
        <v>127697</v>
      </c>
      <c r="AH444" s="73"/>
    </row>
    <row r="445" spans="2:36" ht="24" hidden="1" customHeight="1">
      <c r="B445" s="114" t="s">
        <v>128</v>
      </c>
      <c r="C445" s="114">
        <v>45797</v>
      </c>
      <c r="D445" s="114" t="s">
        <v>287</v>
      </c>
      <c r="E445" s="90">
        <v>661100</v>
      </c>
      <c r="F445" s="146" t="s">
        <v>427</v>
      </c>
      <c r="G445" s="84" t="s">
        <v>1385</v>
      </c>
      <c r="H445" s="99" t="s">
        <v>168</v>
      </c>
      <c r="I445" s="85">
        <v>320747</v>
      </c>
      <c r="AH445" s="73"/>
    </row>
    <row r="446" spans="2:36" ht="24" hidden="1" customHeight="1">
      <c r="B446" s="114" t="s">
        <v>128</v>
      </c>
      <c r="C446" s="114">
        <v>45797</v>
      </c>
      <c r="D446" s="114" t="s">
        <v>287</v>
      </c>
      <c r="E446" s="90">
        <v>661100</v>
      </c>
      <c r="F446" s="146" t="s">
        <v>427</v>
      </c>
      <c r="G446" s="84" t="s">
        <v>1386</v>
      </c>
      <c r="H446" s="99" t="s">
        <v>165</v>
      </c>
      <c r="I446" s="85">
        <v>409336</v>
      </c>
      <c r="AH446" s="73"/>
    </row>
    <row r="447" spans="2:36" ht="24" hidden="1" customHeight="1">
      <c r="B447" s="114" t="s">
        <v>128</v>
      </c>
      <c r="C447" s="114">
        <v>45797</v>
      </c>
      <c r="D447" s="114" t="s">
        <v>287</v>
      </c>
      <c r="E447" s="90">
        <v>661100</v>
      </c>
      <c r="F447" s="146" t="s">
        <v>427</v>
      </c>
      <c r="G447" s="84" t="s">
        <v>1387</v>
      </c>
      <c r="H447" s="99" t="s">
        <v>164</v>
      </c>
      <c r="I447" s="85">
        <v>409336</v>
      </c>
      <c r="AH447" s="73"/>
    </row>
    <row r="448" spans="2:36" ht="24" hidden="1" customHeight="1">
      <c r="B448" s="114" t="s">
        <v>128</v>
      </c>
      <c r="C448" s="114">
        <v>45797</v>
      </c>
      <c r="D448" s="114" t="s">
        <v>287</v>
      </c>
      <c r="E448" s="90">
        <v>661100</v>
      </c>
      <c r="F448" s="146" t="s">
        <v>427</v>
      </c>
      <c r="G448" s="84" t="s">
        <v>1388</v>
      </c>
      <c r="H448" s="99" t="s">
        <v>166</v>
      </c>
      <c r="I448" s="85">
        <v>781224</v>
      </c>
      <c r="AH448" s="73"/>
    </row>
    <row r="449" spans="2:34" ht="24" hidden="1" customHeight="1">
      <c r="B449" s="114" t="s">
        <v>128</v>
      </c>
      <c r="C449" s="114">
        <v>45797</v>
      </c>
      <c r="D449" s="114" t="s">
        <v>287</v>
      </c>
      <c r="E449" s="90">
        <v>661100</v>
      </c>
      <c r="F449" s="146" t="s">
        <v>427</v>
      </c>
      <c r="G449" s="84" t="s">
        <v>1389</v>
      </c>
      <c r="H449" s="99" t="s">
        <v>158</v>
      </c>
      <c r="I449" s="85">
        <v>127697</v>
      </c>
      <c r="AH449" s="73"/>
    </row>
    <row r="450" spans="2:34" ht="24" hidden="1" customHeight="1">
      <c r="B450" s="114" t="s">
        <v>128</v>
      </c>
      <c r="C450" s="114">
        <v>45797</v>
      </c>
      <c r="D450" s="114" t="s">
        <v>287</v>
      </c>
      <c r="E450" s="90">
        <v>661100</v>
      </c>
      <c r="F450" s="146" t="s">
        <v>427</v>
      </c>
      <c r="G450" s="84" t="s">
        <v>1390</v>
      </c>
      <c r="H450" s="99" t="s">
        <v>174</v>
      </c>
      <c r="I450" s="85">
        <v>320747</v>
      </c>
      <c r="AH450" s="73"/>
    </row>
    <row r="451" spans="2:34" ht="24" hidden="1" customHeight="1">
      <c r="B451" s="114" t="s">
        <v>128</v>
      </c>
      <c r="C451" s="114">
        <v>45797</v>
      </c>
      <c r="D451" s="114" t="s">
        <v>287</v>
      </c>
      <c r="E451" s="90">
        <v>661100</v>
      </c>
      <c r="F451" s="146" t="s">
        <v>427</v>
      </c>
      <c r="G451" s="84" t="s">
        <v>1391</v>
      </c>
      <c r="H451" s="99" t="s">
        <v>169</v>
      </c>
      <c r="I451" s="85">
        <v>320747</v>
      </c>
      <c r="AH451" s="73"/>
    </row>
    <row r="452" spans="2:34" ht="24" hidden="1" customHeight="1">
      <c r="B452" s="114" t="s">
        <v>128</v>
      </c>
      <c r="C452" s="114">
        <v>45797</v>
      </c>
      <c r="D452" s="114" t="s">
        <v>287</v>
      </c>
      <c r="E452" s="90">
        <v>661100</v>
      </c>
      <c r="F452" s="146" t="s">
        <v>427</v>
      </c>
      <c r="G452" s="84" t="s">
        <v>1392</v>
      </c>
      <c r="H452" s="99" t="s">
        <v>167</v>
      </c>
      <c r="I452" s="85">
        <v>409336</v>
      </c>
      <c r="AH452" s="73"/>
    </row>
    <row r="453" spans="2:34" ht="24" hidden="1" customHeight="1">
      <c r="B453" s="114" t="s">
        <v>128</v>
      </c>
      <c r="C453" s="114">
        <v>45797</v>
      </c>
      <c r="D453" s="114" t="s">
        <v>287</v>
      </c>
      <c r="E453" s="90">
        <v>641300</v>
      </c>
      <c r="F453" s="146" t="s">
        <v>429</v>
      </c>
      <c r="G453" s="84" t="s">
        <v>1393</v>
      </c>
      <c r="H453" s="99" t="s">
        <v>136</v>
      </c>
      <c r="I453" s="85">
        <v>22373</v>
      </c>
      <c r="AH453" s="73"/>
    </row>
    <row r="454" spans="2:34" ht="24" hidden="1" customHeight="1">
      <c r="B454" s="114" t="s">
        <v>128</v>
      </c>
      <c r="C454" s="114">
        <v>45797</v>
      </c>
      <c r="D454" s="114" t="s">
        <v>287</v>
      </c>
      <c r="E454" s="90">
        <v>641300</v>
      </c>
      <c r="F454" s="146" t="s">
        <v>429</v>
      </c>
      <c r="G454" s="84" t="s">
        <v>1394</v>
      </c>
      <c r="H454" s="99" t="s">
        <v>136</v>
      </c>
      <c r="I454" s="85">
        <v>5108</v>
      </c>
      <c r="AH454" s="73"/>
    </row>
    <row r="455" spans="2:34" ht="24" hidden="1" customHeight="1">
      <c r="B455" s="114" t="s">
        <v>128</v>
      </c>
      <c r="C455" s="114">
        <v>45797</v>
      </c>
      <c r="D455" s="114" t="s">
        <v>287</v>
      </c>
      <c r="E455" s="90">
        <v>641300</v>
      </c>
      <c r="F455" s="146" t="s">
        <v>429</v>
      </c>
      <c r="G455" s="84" t="s">
        <v>1395</v>
      </c>
      <c r="H455" s="99" t="s">
        <v>136</v>
      </c>
      <c r="I455" s="85">
        <v>18830</v>
      </c>
      <c r="AH455" s="73"/>
    </row>
    <row r="456" spans="2:34" ht="24" hidden="1" customHeight="1">
      <c r="B456" s="114" t="s">
        <v>128</v>
      </c>
      <c r="C456" s="115">
        <v>45797</v>
      </c>
      <c r="D456" s="115" t="s">
        <v>287</v>
      </c>
      <c r="E456" s="103">
        <v>641300</v>
      </c>
      <c r="F456" s="147" t="s">
        <v>429</v>
      </c>
      <c r="G456" s="104" t="s">
        <v>1396</v>
      </c>
      <c r="H456" s="99" t="s">
        <v>136</v>
      </c>
      <c r="I456" s="105">
        <v>22373</v>
      </c>
      <c r="AH456" s="73"/>
    </row>
    <row r="457" spans="2:34" ht="24" hidden="1" customHeight="1">
      <c r="B457" s="114" t="s">
        <v>130</v>
      </c>
      <c r="C457" s="114">
        <v>45831</v>
      </c>
      <c r="D457" s="114" t="s">
        <v>269</v>
      </c>
      <c r="E457" s="90">
        <v>628800</v>
      </c>
      <c r="F457" s="146" t="s">
        <v>306</v>
      </c>
      <c r="G457" s="84" t="s">
        <v>1397</v>
      </c>
      <c r="H457" s="99" t="s">
        <v>73</v>
      </c>
      <c r="I457" s="85">
        <v>15100</v>
      </c>
      <c r="AH457" s="73"/>
    </row>
    <row r="458" spans="2:34" ht="24" hidden="1" customHeight="1">
      <c r="B458" s="114" t="s">
        <v>130</v>
      </c>
      <c r="C458" s="114">
        <v>45831</v>
      </c>
      <c r="D458" s="114" t="s">
        <v>269</v>
      </c>
      <c r="E458" s="90">
        <v>628800</v>
      </c>
      <c r="F458" s="146" t="s">
        <v>306</v>
      </c>
      <c r="G458" s="84" t="s">
        <v>1398</v>
      </c>
      <c r="H458" s="99" t="s">
        <v>73</v>
      </c>
      <c r="I458" s="85">
        <v>15100</v>
      </c>
      <c r="AH458" s="73"/>
    </row>
    <row r="459" spans="2:34" ht="24" hidden="1" customHeight="1">
      <c r="B459" s="114" t="s">
        <v>130</v>
      </c>
      <c r="C459" s="114">
        <v>45831</v>
      </c>
      <c r="D459" s="114" t="s">
        <v>269</v>
      </c>
      <c r="E459" s="90">
        <v>628800</v>
      </c>
      <c r="F459" s="146" t="s">
        <v>306</v>
      </c>
      <c r="G459" s="84" t="s">
        <v>1399</v>
      </c>
      <c r="H459" s="99" t="s">
        <v>73</v>
      </c>
      <c r="I459" s="85">
        <v>15100</v>
      </c>
      <c r="AH459" s="73"/>
    </row>
    <row r="460" spans="2:34" ht="24" hidden="1" customHeight="1">
      <c r="B460" s="114" t="s">
        <v>130</v>
      </c>
      <c r="C460" s="114">
        <v>45831</v>
      </c>
      <c r="D460" s="114" t="s">
        <v>269</v>
      </c>
      <c r="E460" s="90">
        <v>628800</v>
      </c>
      <c r="F460" s="146" t="s">
        <v>306</v>
      </c>
      <c r="G460" s="84" t="s">
        <v>1400</v>
      </c>
      <c r="H460" s="99" t="s">
        <v>73</v>
      </c>
      <c r="I460" s="85">
        <v>15500</v>
      </c>
      <c r="AH460" s="73"/>
    </row>
    <row r="461" spans="2:34" ht="24" hidden="1" customHeight="1">
      <c r="B461" s="114" t="s">
        <v>130</v>
      </c>
      <c r="C461" s="114">
        <v>45831</v>
      </c>
      <c r="D461" s="114" t="s">
        <v>269</v>
      </c>
      <c r="E461" s="90">
        <v>628800</v>
      </c>
      <c r="F461" s="146" t="s">
        <v>306</v>
      </c>
      <c r="G461" s="84" t="s">
        <v>1401</v>
      </c>
      <c r="H461" s="99" t="s">
        <v>73</v>
      </c>
      <c r="I461" s="85">
        <v>15500</v>
      </c>
      <c r="AH461" s="73"/>
    </row>
    <row r="462" spans="2:34" ht="24" hidden="1" customHeight="1">
      <c r="B462" s="114" t="s">
        <v>130</v>
      </c>
      <c r="C462" s="114">
        <v>45831</v>
      </c>
      <c r="D462" s="114" t="s">
        <v>269</v>
      </c>
      <c r="E462" s="90">
        <v>628800</v>
      </c>
      <c r="F462" s="146" t="s">
        <v>306</v>
      </c>
      <c r="G462" s="84" t="s">
        <v>1402</v>
      </c>
      <c r="H462" s="99" t="s">
        <v>73</v>
      </c>
      <c r="I462" s="85">
        <v>15100</v>
      </c>
      <c r="AH462" s="73"/>
    </row>
    <row r="463" spans="2:34" ht="24" hidden="1" customHeight="1">
      <c r="B463" s="114" t="s">
        <v>130</v>
      </c>
      <c r="C463" s="114">
        <v>45831</v>
      </c>
      <c r="D463" s="114" t="s">
        <v>269</v>
      </c>
      <c r="E463" s="90">
        <v>628800</v>
      </c>
      <c r="F463" s="146" t="s">
        <v>306</v>
      </c>
      <c r="G463" s="84" t="s">
        <v>1403</v>
      </c>
      <c r="H463" s="99" t="s">
        <v>73</v>
      </c>
      <c r="I463" s="85">
        <v>15100</v>
      </c>
      <c r="AH463" s="73"/>
    </row>
    <row r="464" spans="2:34" ht="24" hidden="1" customHeight="1">
      <c r="B464" s="114" t="s">
        <v>130</v>
      </c>
      <c r="C464" s="114">
        <v>45831</v>
      </c>
      <c r="D464" s="114" t="s">
        <v>269</v>
      </c>
      <c r="E464" s="90">
        <v>628800</v>
      </c>
      <c r="F464" s="146" t="s">
        <v>306</v>
      </c>
      <c r="G464" s="84" t="s">
        <v>1404</v>
      </c>
      <c r="H464" s="99" t="s">
        <v>73</v>
      </c>
      <c r="I464" s="85">
        <v>15100</v>
      </c>
      <c r="AH464" s="73"/>
    </row>
    <row r="465" spans="2:34" ht="24" hidden="1" customHeight="1">
      <c r="B465" s="114" t="s">
        <v>130</v>
      </c>
      <c r="C465" s="114">
        <v>45831</v>
      </c>
      <c r="D465" s="114" t="s">
        <v>269</v>
      </c>
      <c r="E465" s="90">
        <v>628800</v>
      </c>
      <c r="F465" s="146" t="s">
        <v>306</v>
      </c>
      <c r="G465" s="84" t="s">
        <v>1405</v>
      </c>
      <c r="H465" s="99" t="s">
        <v>73</v>
      </c>
      <c r="I465" s="85">
        <v>15500</v>
      </c>
      <c r="AH465" s="73"/>
    </row>
    <row r="466" spans="2:34" ht="24" hidden="1" customHeight="1">
      <c r="B466" s="114" t="s">
        <v>130</v>
      </c>
      <c r="C466" s="114">
        <v>45831</v>
      </c>
      <c r="D466" s="114" t="s">
        <v>269</v>
      </c>
      <c r="E466" s="90">
        <v>628800</v>
      </c>
      <c r="F466" s="146" t="s">
        <v>306</v>
      </c>
      <c r="G466" s="84" t="s">
        <v>1406</v>
      </c>
      <c r="H466" s="99" t="s">
        <v>73</v>
      </c>
      <c r="I466" s="85">
        <v>15100</v>
      </c>
      <c r="AH466" s="73"/>
    </row>
    <row r="467" spans="2:34" ht="24" hidden="1" customHeight="1">
      <c r="B467" s="114" t="s">
        <v>130</v>
      </c>
      <c r="C467" s="114">
        <v>45831</v>
      </c>
      <c r="D467" s="114" t="s">
        <v>269</v>
      </c>
      <c r="E467" s="90">
        <v>628800</v>
      </c>
      <c r="F467" s="146" t="s">
        <v>306</v>
      </c>
      <c r="G467" s="84" t="s">
        <v>1407</v>
      </c>
      <c r="H467" s="99" t="s">
        <v>73</v>
      </c>
      <c r="I467" s="85">
        <v>15100</v>
      </c>
      <c r="AH467" s="73"/>
    </row>
    <row r="468" spans="2:34" ht="24" hidden="1" customHeight="1">
      <c r="B468" s="114" t="s">
        <v>130</v>
      </c>
      <c r="C468" s="114">
        <v>45831</v>
      </c>
      <c r="D468" s="114" t="s">
        <v>269</v>
      </c>
      <c r="E468" s="90">
        <v>628800</v>
      </c>
      <c r="F468" s="146" t="s">
        <v>306</v>
      </c>
      <c r="G468" s="84" t="s">
        <v>1408</v>
      </c>
      <c r="H468" s="99" t="s">
        <v>73</v>
      </c>
      <c r="I468" s="85">
        <v>15500</v>
      </c>
      <c r="AH468" s="73"/>
    </row>
    <row r="469" spans="2:34" ht="24" hidden="1" customHeight="1">
      <c r="B469" s="114" t="s">
        <v>130</v>
      </c>
      <c r="C469" s="114">
        <v>45831</v>
      </c>
      <c r="D469" s="114" t="s">
        <v>269</v>
      </c>
      <c r="E469" s="90">
        <v>628800</v>
      </c>
      <c r="F469" s="146" t="s">
        <v>306</v>
      </c>
      <c r="G469" s="84" t="s">
        <v>1409</v>
      </c>
      <c r="H469" s="99" t="s">
        <v>73</v>
      </c>
      <c r="I469" s="85">
        <v>15100</v>
      </c>
      <c r="AH469" s="73"/>
    </row>
    <row r="470" spans="2:34" ht="24" hidden="1" customHeight="1">
      <c r="B470" s="114" t="s">
        <v>130</v>
      </c>
      <c r="C470" s="114">
        <v>45828</v>
      </c>
      <c r="D470" s="114" t="s">
        <v>287</v>
      </c>
      <c r="E470" s="90">
        <v>637200</v>
      </c>
      <c r="F470" s="146" t="s">
        <v>299</v>
      </c>
      <c r="G470" s="84" t="s">
        <v>1410</v>
      </c>
      <c r="H470" s="99" t="s">
        <v>173</v>
      </c>
      <c r="I470" s="85">
        <v>305000</v>
      </c>
      <c r="AH470" s="73"/>
    </row>
    <row r="471" spans="2:34" ht="24" hidden="1" customHeight="1">
      <c r="B471" s="114" t="s">
        <v>130</v>
      </c>
      <c r="C471" s="114">
        <v>45836</v>
      </c>
      <c r="D471" s="114" t="s">
        <v>266</v>
      </c>
      <c r="E471" s="90">
        <v>605300</v>
      </c>
      <c r="F471" s="146" t="s">
        <v>270</v>
      </c>
      <c r="G471" s="84" t="s">
        <v>1411</v>
      </c>
      <c r="H471" s="99" t="s">
        <v>142</v>
      </c>
      <c r="I471" s="85">
        <v>25000</v>
      </c>
      <c r="AH471" s="73"/>
    </row>
    <row r="472" spans="2:34" ht="24" hidden="1" customHeight="1">
      <c r="B472" s="114" t="s">
        <v>130</v>
      </c>
      <c r="C472" s="114">
        <v>45836</v>
      </c>
      <c r="D472" s="114" t="s">
        <v>266</v>
      </c>
      <c r="E472" s="90">
        <v>605300</v>
      </c>
      <c r="F472" s="146" t="s">
        <v>270</v>
      </c>
      <c r="G472" s="84" t="s">
        <v>1412</v>
      </c>
      <c r="H472" s="99" t="s">
        <v>142</v>
      </c>
      <c r="I472" s="85">
        <v>35000</v>
      </c>
      <c r="AH472" s="73"/>
    </row>
    <row r="473" spans="2:34" ht="24" hidden="1" customHeight="1">
      <c r="B473" s="114" t="s">
        <v>130</v>
      </c>
      <c r="C473" s="114">
        <v>45838</v>
      </c>
      <c r="D473" s="114" t="s">
        <v>266</v>
      </c>
      <c r="E473" s="90">
        <v>605300</v>
      </c>
      <c r="F473" s="146" t="s">
        <v>270</v>
      </c>
      <c r="G473" s="84" t="s">
        <v>1413</v>
      </c>
      <c r="H473" s="99" t="s">
        <v>140</v>
      </c>
      <c r="I473" s="85">
        <v>25000</v>
      </c>
      <c r="AH473" s="73"/>
    </row>
    <row r="474" spans="2:34" ht="24" hidden="1" customHeight="1">
      <c r="B474" s="114" t="s">
        <v>130</v>
      </c>
      <c r="C474" s="114">
        <v>45828</v>
      </c>
      <c r="D474" s="114" t="s">
        <v>287</v>
      </c>
      <c r="E474" s="90">
        <v>664100</v>
      </c>
      <c r="F474" s="146" t="s">
        <v>420</v>
      </c>
      <c r="G474" s="84" t="s">
        <v>1414</v>
      </c>
      <c r="H474" s="99" t="s">
        <v>136</v>
      </c>
      <c r="I474" s="85">
        <v>114331</v>
      </c>
      <c r="AH474" s="73"/>
    </row>
    <row r="475" spans="2:34" ht="24" hidden="1" customHeight="1">
      <c r="B475" s="114" t="s">
        <v>130</v>
      </c>
      <c r="C475" s="114">
        <v>45828</v>
      </c>
      <c r="D475" s="114" t="s">
        <v>287</v>
      </c>
      <c r="E475" s="90">
        <v>664100</v>
      </c>
      <c r="F475" s="146" t="s">
        <v>420</v>
      </c>
      <c r="G475" s="84" t="s">
        <v>1415</v>
      </c>
      <c r="H475" s="99" t="s">
        <v>136</v>
      </c>
      <c r="I475" s="85">
        <v>114331</v>
      </c>
      <c r="AH475" s="73"/>
    </row>
    <row r="476" spans="2:34" ht="24" hidden="1" customHeight="1">
      <c r="B476" s="114" t="s">
        <v>130</v>
      </c>
      <c r="C476" s="114">
        <v>45828</v>
      </c>
      <c r="D476" s="114" t="s">
        <v>287</v>
      </c>
      <c r="E476" s="90">
        <v>664100</v>
      </c>
      <c r="F476" s="146" t="s">
        <v>420</v>
      </c>
      <c r="G476" s="84" t="s">
        <v>1416</v>
      </c>
      <c r="H476" s="99" t="s">
        <v>136</v>
      </c>
      <c r="I476" s="85">
        <v>114331</v>
      </c>
      <c r="AH476" s="73"/>
    </row>
    <row r="477" spans="2:34" ht="24" hidden="1" customHeight="1">
      <c r="B477" s="114" t="s">
        <v>130</v>
      </c>
      <c r="C477" s="114">
        <v>45828</v>
      </c>
      <c r="D477" s="114" t="s">
        <v>287</v>
      </c>
      <c r="E477" s="90">
        <v>664100</v>
      </c>
      <c r="F477" s="146" t="s">
        <v>420</v>
      </c>
      <c r="G477" s="84" t="s">
        <v>1417</v>
      </c>
      <c r="H477" s="99" t="s">
        <v>136</v>
      </c>
      <c r="I477" s="85">
        <v>26713</v>
      </c>
      <c r="AH477" s="73"/>
    </row>
    <row r="478" spans="2:34" ht="24" hidden="1" customHeight="1">
      <c r="B478" s="114" t="s">
        <v>130</v>
      </c>
      <c r="C478" s="114">
        <v>45828</v>
      </c>
      <c r="D478" s="114" t="s">
        <v>287</v>
      </c>
      <c r="E478" s="90">
        <v>664100</v>
      </c>
      <c r="F478" s="146" t="s">
        <v>420</v>
      </c>
      <c r="G478" s="84" t="s">
        <v>1418</v>
      </c>
      <c r="H478" s="99" t="s">
        <v>136</v>
      </c>
      <c r="I478" s="85">
        <v>97145</v>
      </c>
      <c r="AH478" s="73"/>
    </row>
    <row r="479" spans="2:34" ht="24" hidden="1" customHeight="1">
      <c r="B479" s="114" t="s">
        <v>130</v>
      </c>
      <c r="C479" s="114">
        <v>45828</v>
      </c>
      <c r="D479" s="114" t="s">
        <v>287</v>
      </c>
      <c r="E479" s="90">
        <v>664100</v>
      </c>
      <c r="F479" s="146" t="s">
        <v>420</v>
      </c>
      <c r="G479" s="84" t="s">
        <v>1419</v>
      </c>
      <c r="H479" s="99" t="s">
        <v>136</v>
      </c>
      <c r="I479" s="85">
        <v>167078</v>
      </c>
      <c r="AH479" s="73"/>
    </row>
    <row r="480" spans="2:34" ht="24" hidden="1" customHeight="1">
      <c r="B480" s="114" t="s">
        <v>130</v>
      </c>
      <c r="C480" s="114">
        <v>45828</v>
      </c>
      <c r="D480" s="114" t="s">
        <v>287</v>
      </c>
      <c r="E480" s="90">
        <v>664100</v>
      </c>
      <c r="F480" s="146" t="s">
        <v>420</v>
      </c>
      <c r="G480" s="84" t="s">
        <v>1420</v>
      </c>
      <c r="H480" s="99" t="s">
        <v>136</v>
      </c>
      <c r="I480" s="85">
        <v>97145</v>
      </c>
      <c r="AH480" s="73"/>
    </row>
    <row r="481" spans="2:34" ht="24" hidden="1" customHeight="1">
      <c r="B481" s="114" t="s">
        <v>130</v>
      </c>
      <c r="C481" s="114">
        <v>45828</v>
      </c>
      <c r="D481" s="114" t="s">
        <v>287</v>
      </c>
      <c r="E481" s="90">
        <v>664100</v>
      </c>
      <c r="F481" s="146" t="s">
        <v>420</v>
      </c>
      <c r="G481" s="84" t="s">
        <v>1421</v>
      </c>
      <c r="H481" s="99" t="s">
        <v>136</v>
      </c>
      <c r="I481" s="85">
        <v>97145</v>
      </c>
      <c r="AH481" s="73"/>
    </row>
    <row r="482" spans="2:34" ht="24" hidden="1" customHeight="1">
      <c r="B482" s="114" t="s">
        <v>130</v>
      </c>
      <c r="C482" s="114">
        <v>45828</v>
      </c>
      <c r="D482" s="114" t="s">
        <v>287</v>
      </c>
      <c r="E482" s="90">
        <v>664100</v>
      </c>
      <c r="F482" s="146" t="s">
        <v>420</v>
      </c>
      <c r="G482" s="84" t="s">
        <v>1422</v>
      </c>
      <c r="H482" s="99" t="s">
        <v>136</v>
      </c>
      <c r="I482" s="85">
        <v>26713</v>
      </c>
      <c r="AH482" s="73"/>
    </row>
    <row r="483" spans="2:34" ht="24" hidden="1" customHeight="1">
      <c r="B483" s="114" t="s">
        <v>130</v>
      </c>
      <c r="C483" s="114">
        <v>45833</v>
      </c>
      <c r="D483" s="114" t="s">
        <v>273</v>
      </c>
      <c r="E483" s="90">
        <v>624200</v>
      </c>
      <c r="F483" s="146" t="s">
        <v>393</v>
      </c>
      <c r="G483" s="84" t="s">
        <v>1423</v>
      </c>
      <c r="H483" s="99" t="s">
        <v>146</v>
      </c>
      <c r="I483" s="85">
        <v>3000</v>
      </c>
      <c r="AH483" s="73"/>
    </row>
    <row r="484" spans="2:34" ht="24" hidden="1" customHeight="1">
      <c r="B484" s="114" t="s">
        <v>130</v>
      </c>
      <c r="C484" s="114">
        <v>45833</v>
      </c>
      <c r="D484" s="114" t="s">
        <v>392</v>
      </c>
      <c r="E484" s="90">
        <v>624200</v>
      </c>
      <c r="F484" s="146" t="s">
        <v>393</v>
      </c>
      <c r="G484" s="84" t="s">
        <v>1424</v>
      </c>
      <c r="H484" s="99" t="s">
        <v>146</v>
      </c>
      <c r="I484" s="85">
        <v>50847</v>
      </c>
      <c r="AH484" s="73"/>
    </row>
    <row r="485" spans="2:34" ht="24" hidden="1" customHeight="1">
      <c r="B485" s="114" t="s">
        <v>130</v>
      </c>
      <c r="C485" s="114">
        <v>45833</v>
      </c>
      <c r="D485" s="114" t="s">
        <v>392</v>
      </c>
      <c r="E485" s="90">
        <v>624200</v>
      </c>
      <c r="F485" s="146" t="s">
        <v>393</v>
      </c>
      <c r="G485" s="84" t="s">
        <v>1425</v>
      </c>
      <c r="H485" s="99" t="s">
        <v>146</v>
      </c>
      <c r="I485" s="85">
        <v>117751</v>
      </c>
      <c r="AH485" s="73"/>
    </row>
    <row r="486" spans="2:34" ht="24" hidden="1" customHeight="1">
      <c r="B486" s="114" t="s">
        <v>130</v>
      </c>
      <c r="C486" s="114">
        <v>45810</v>
      </c>
      <c r="D486" s="114" t="s">
        <v>392</v>
      </c>
      <c r="E486" s="90">
        <v>605700</v>
      </c>
      <c r="F486" s="146" t="s">
        <v>274</v>
      </c>
      <c r="G486" s="84" t="s">
        <v>1350</v>
      </c>
      <c r="H486" s="99" t="s">
        <v>156</v>
      </c>
      <c r="I486" s="85">
        <v>1393750</v>
      </c>
      <c r="AH486" s="73"/>
    </row>
    <row r="487" spans="2:34" ht="24" hidden="1" customHeight="1">
      <c r="B487" s="114" t="s">
        <v>130</v>
      </c>
      <c r="C487" s="114">
        <v>45811</v>
      </c>
      <c r="D487" s="114" t="s">
        <v>392</v>
      </c>
      <c r="E487" s="90">
        <v>624200</v>
      </c>
      <c r="F487" s="146" t="s">
        <v>393</v>
      </c>
      <c r="G487" s="84" t="s">
        <v>1426</v>
      </c>
      <c r="H487" s="99" t="s">
        <v>146</v>
      </c>
      <c r="I487" s="85">
        <v>300000</v>
      </c>
      <c r="AH487" s="73"/>
    </row>
    <row r="488" spans="2:34" ht="24" hidden="1" customHeight="1">
      <c r="B488" s="114" t="s">
        <v>130</v>
      </c>
      <c r="C488" s="114">
        <v>45821</v>
      </c>
      <c r="D488" s="114" t="s">
        <v>266</v>
      </c>
      <c r="E488" s="90">
        <v>638400</v>
      </c>
      <c r="F488" s="146" t="s">
        <v>267</v>
      </c>
      <c r="G488" s="84" t="s">
        <v>1427</v>
      </c>
      <c r="H488" s="99" t="s">
        <v>115</v>
      </c>
      <c r="I488" s="85">
        <v>15000</v>
      </c>
      <c r="AH488" s="73"/>
    </row>
    <row r="489" spans="2:34" ht="24" hidden="1" customHeight="1">
      <c r="B489" s="114" t="s">
        <v>130</v>
      </c>
      <c r="C489" s="114">
        <v>45821</v>
      </c>
      <c r="D489" s="114" t="s">
        <v>266</v>
      </c>
      <c r="E489" s="90">
        <v>638400</v>
      </c>
      <c r="F489" s="146" t="s">
        <v>267</v>
      </c>
      <c r="G489" s="84" t="s">
        <v>1428</v>
      </c>
      <c r="H489" s="99" t="s">
        <v>116</v>
      </c>
      <c r="I489" s="85">
        <v>45000</v>
      </c>
      <c r="AH489" s="73"/>
    </row>
    <row r="490" spans="2:34" ht="24" hidden="1" customHeight="1">
      <c r="B490" s="114" t="s">
        <v>130</v>
      </c>
      <c r="C490" s="114">
        <v>45824</v>
      </c>
      <c r="D490" s="114" t="s">
        <v>266</v>
      </c>
      <c r="E490" s="90">
        <v>638400</v>
      </c>
      <c r="F490" s="146" t="s">
        <v>267</v>
      </c>
      <c r="G490" s="84" t="s">
        <v>1429</v>
      </c>
      <c r="H490" s="99" t="s">
        <v>114</v>
      </c>
      <c r="I490" s="85">
        <v>120000</v>
      </c>
      <c r="AH490" s="73"/>
    </row>
    <row r="491" spans="2:34" ht="24" hidden="1" customHeight="1">
      <c r="B491" s="114" t="s">
        <v>130</v>
      </c>
      <c r="C491" s="114">
        <v>45827</v>
      </c>
      <c r="D491" s="114" t="s">
        <v>273</v>
      </c>
      <c r="E491" s="90">
        <v>605700</v>
      </c>
      <c r="F491" s="146" t="s">
        <v>274</v>
      </c>
      <c r="G491" s="84" t="s">
        <v>1430</v>
      </c>
      <c r="H491" s="99" t="s">
        <v>148</v>
      </c>
      <c r="I491" s="85">
        <v>56400</v>
      </c>
      <c r="AH491" s="73"/>
    </row>
    <row r="492" spans="2:34" ht="24" hidden="1" customHeight="1">
      <c r="B492" s="114" t="s">
        <v>130</v>
      </c>
      <c r="C492" s="114">
        <v>45820</v>
      </c>
      <c r="D492" s="114" t="s">
        <v>266</v>
      </c>
      <c r="E492" s="90">
        <v>618102</v>
      </c>
      <c r="F492" s="146" t="s">
        <v>282</v>
      </c>
      <c r="G492" s="84" t="s">
        <v>1431</v>
      </c>
      <c r="H492" s="99" t="s">
        <v>153</v>
      </c>
      <c r="I492" s="85">
        <v>1000</v>
      </c>
      <c r="AH492" s="73"/>
    </row>
    <row r="493" spans="2:34" ht="24" hidden="1" customHeight="1">
      <c r="B493" s="114" t="s">
        <v>130</v>
      </c>
      <c r="C493" s="114">
        <v>45822</v>
      </c>
      <c r="D493" s="114" t="s">
        <v>266</v>
      </c>
      <c r="E493" s="90">
        <v>618102</v>
      </c>
      <c r="F493" s="146" t="s">
        <v>282</v>
      </c>
      <c r="G493" s="84" t="s">
        <v>1431</v>
      </c>
      <c r="H493" s="99" t="s">
        <v>153</v>
      </c>
      <c r="I493" s="85">
        <v>1000</v>
      </c>
      <c r="AH493" s="73"/>
    </row>
    <row r="494" spans="2:34" ht="24" hidden="1" customHeight="1">
      <c r="B494" s="114" t="s">
        <v>130</v>
      </c>
      <c r="C494" s="114">
        <v>45818</v>
      </c>
      <c r="D494" s="114" t="s">
        <v>266</v>
      </c>
      <c r="E494" s="90">
        <v>618102</v>
      </c>
      <c r="F494" s="146" t="s">
        <v>282</v>
      </c>
      <c r="G494" s="84" t="s">
        <v>1432</v>
      </c>
      <c r="H494" s="99" t="s">
        <v>153</v>
      </c>
      <c r="I494" s="85">
        <v>1000</v>
      </c>
      <c r="AH494" s="73"/>
    </row>
    <row r="495" spans="2:34" ht="24" hidden="1" customHeight="1">
      <c r="B495" s="114" t="s">
        <v>130</v>
      </c>
      <c r="C495" s="114">
        <v>45818</v>
      </c>
      <c r="D495" s="114" t="s">
        <v>266</v>
      </c>
      <c r="E495" s="90">
        <v>618102</v>
      </c>
      <c r="F495" s="146" t="s">
        <v>282</v>
      </c>
      <c r="G495" s="84" t="s">
        <v>1432</v>
      </c>
      <c r="H495" s="99" t="s">
        <v>153</v>
      </c>
      <c r="I495" s="85">
        <v>1000</v>
      </c>
      <c r="AH495" s="73"/>
    </row>
    <row r="496" spans="2:34" ht="24" hidden="1" customHeight="1">
      <c r="B496" s="114" t="s">
        <v>130</v>
      </c>
      <c r="C496" s="114">
        <v>45819</v>
      </c>
      <c r="D496" s="114" t="s">
        <v>266</v>
      </c>
      <c r="E496" s="90">
        <v>618102</v>
      </c>
      <c r="F496" s="146" t="s">
        <v>282</v>
      </c>
      <c r="G496" s="84" t="s">
        <v>1432</v>
      </c>
      <c r="H496" s="99" t="s">
        <v>153</v>
      </c>
      <c r="I496" s="85">
        <v>1000</v>
      </c>
      <c r="AH496" s="73"/>
    </row>
    <row r="497" spans="2:34" ht="24" hidden="1" customHeight="1">
      <c r="B497" s="114" t="s">
        <v>130</v>
      </c>
      <c r="C497" s="114">
        <v>45820</v>
      </c>
      <c r="D497" s="114" t="s">
        <v>266</v>
      </c>
      <c r="E497" s="90">
        <v>618102</v>
      </c>
      <c r="F497" s="146" t="s">
        <v>282</v>
      </c>
      <c r="G497" s="84" t="s">
        <v>1432</v>
      </c>
      <c r="H497" s="99" t="s">
        <v>153</v>
      </c>
      <c r="I497" s="85">
        <v>1000</v>
      </c>
      <c r="AH497" s="73"/>
    </row>
    <row r="498" spans="2:34" ht="24" hidden="1" customHeight="1">
      <c r="B498" s="114" t="s">
        <v>130</v>
      </c>
      <c r="C498" s="114">
        <v>45825</v>
      </c>
      <c r="D498" s="114" t="s">
        <v>266</v>
      </c>
      <c r="E498" s="90">
        <v>618102</v>
      </c>
      <c r="F498" s="146" t="s">
        <v>282</v>
      </c>
      <c r="G498" s="84" t="s">
        <v>1432</v>
      </c>
      <c r="H498" s="99" t="s">
        <v>153</v>
      </c>
      <c r="I498" s="85">
        <v>400</v>
      </c>
      <c r="AH498" s="73"/>
    </row>
    <row r="499" spans="2:34" ht="24" hidden="1" customHeight="1">
      <c r="B499" s="114" t="s">
        <v>130</v>
      </c>
      <c r="C499" s="114">
        <v>45825</v>
      </c>
      <c r="D499" s="114" t="s">
        <v>266</v>
      </c>
      <c r="E499" s="90">
        <v>618102</v>
      </c>
      <c r="F499" s="146" t="s">
        <v>282</v>
      </c>
      <c r="G499" s="84" t="s">
        <v>1432</v>
      </c>
      <c r="H499" s="99" t="s">
        <v>153</v>
      </c>
      <c r="I499" s="85">
        <v>400</v>
      </c>
      <c r="AH499" s="73"/>
    </row>
    <row r="500" spans="2:34" ht="24" hidden="1" customHeight="1">
      <c r="B500" s="114" t="s">
        <v>130</v>
      </c>
      <c r="C500" s="114">
        <v>45825</v>
      </c>
      <c r="D500" s="114" t="s">
        <v>266</v>
      </c>
      <c r="E500" s="90">
        <v>618102</v>
      </c>
      <c r="F500" s="146" t="s">
        <v>282</v>
      </c>
      <c r="G500" s="84" t="s">
        <v>1432</v>
      </c>
      <c r="H500" s="99" t="s">
        <v>153</v>
      </c>
      <c r="I500" s="85">
        <v>400</v>
      </c>
      <c r="AH500" s="73"/>
    </row>
    <row r="501" spans="2:34" ht="24" hidden="1" customHeight="1">
      <c r="B501" s="114" t="s">
        <v>130</v>
      </c>
      <c r="C501" s="114">
        <v>45826</v>
      </c>
      <c r="D501" s="114" t="s">
        <v>266</v>
      </c>
      <c r="E501" s="90">
        <v>618102</v>
      </c>
      <c r="F501" s="146" t="s">
        <v>282</v>
      </c>
      <c r="G501" s="84" t="s">
        <v>1432</v>
      </c>
      <c r="H501" s="99" t="s">
        <v>153</v>
      </c>
      <c r="I501" s="85">
        <v>1000</v>
      </c>
      <c r="AH501" s="73"/>
    </row>
    <row r="502" spans="2:34" ht="24" hidden="1" customHeight="1">
      <c r="B502" s="114" t="s">
        <v>130</v>
      </c>
      <c r="C502" s="114">
        <v>45831</v>
      </c>
      <c r="D502" s="114" t="s">
        <v>266</v>
      </c>
      <c r="E502" s="90">
        <v>618102</v>
      </c>
      <c r="F502" s="146" t="s">
        <v>282</v>
      </c>
      <c r="G502" s="84" t="s">
        <v>1433</v>
      </c>
      <c r="H502" s="99" t="s">
        <v>153</v>
      </c>
      <c r="I502" s="85">
        <v>1000</v>
      </c>
      <c r="AH502" s="73"/>
    </row>
    <row r="503" spans="2:34" ht="24" hidden="1" customHeight="1">
      <c r="B503" s="114" t="s">
        <v>130</v>
      </c>
      <c r="C503" s="114">
        <v>45831</v>
      </c>
      <c r="D503" s="114" t="s">
        <v>266</v>
      </c>
      <c r="E503" s="90">
        <v>618102</v>
      </c>
      <c r="F503" s="146" t="s">
        <v>282</v>
      </c>
      <c r="G503" s="84" t="s">
        <v>1433</v>
      </c>
      <c r="H503" s="99" t="s">
        <v>153</v>
      </c>
      <c r="I503" s="85">
        <v>300</v>
      </c>
      <c r="AH503" s="73"/>
    </row>
    <row r="504" spans="2:34" ht="24" hidden="1" customHeight="1">
      <c r="B504" s="114" t="s">
        <v>130</v>
      </c>
      <c r="C504" s="114">
        <v>45833</v>
      </c>
      <c r="D504" s="114" t="s">
        <v>266</v>
      </c>
      <c r="E504" s="90">
        <v>618102</v>
      </c>
      <c r="F504" s="146" t="s">
        <v>282</v>
      </c>
      <c r="G504" s="84" t="s">
        <v>1433</v>
      </c>
      <c r="H504" s="99" t="s">
        <v>153</v>
      </c>
      <c r="I504" s="85">
        <v>1000</v>
      </c>
      <c r="AH504" s="73"/>
    </row>
    <row r="505" spans="2:34" ht="24" hidden="1" customHeight="1">
      <c r="B505" s="114" t="s">
        <v>130</v>
      </c>
      <c r="C505" s="114">
        <v>45837</v>
      </c>
      <c r="D505" s="114" t="s">
        <v>266</v>
      </c>
      <c r="E505" s="90">
        <v>618102</v>
      </c>
      <c r="F505" s="146" t="s">
        <v>282</v>
      </c>
      <c r="G505" s="84" t="s">
        <v>1433</v>
      </c>
      <c r="H505" s="99" t="s">
        <v>153</v>
      </c>
      <c r="I505" s="85">
        <v>1000</v>
      </c>
      <c r="AH505" s="73"/>
    </row>
    <row r="506" spans="2:34" ht="24" hidden="1" customHeight="1">
      <c r="B506" s="114" t="s">
        <v>130</v>
      </c>
      <c r="C506" s="114">
        <v>45834</v>
      </c>
      <c r="D506" s="114" t="s">
        <v>266</v>
      </c>
      <c r="E506" s="90">
        <v>618102</v>
      </c>
      <c r="F506" s="146" t="s">
        <v>282</v>
      </c>
      <c r="G506" s="84" t="s">
        <v>1267</v>
      </c>
      <c r="H506" s="99" t="s">
        <v>153</v>
      </c>
      <c r="I506" s="85">
        <v>400</v>
      </c>
      <c r="AH506" s="73"/>
    </row>
    <row r="507" spans="2:34" ht="24" hidden="1" customHeight="1">
      <c r="B507" s="114" t="s">
        <v>130</v>
      </c>
      <c r="C507" s="114">
        <v>45828</v>
      </c>
      <c r="D507" s="114" t="s">
        <v>287</v>
      </c>
      <c r="E507" s="90">
        <v>661200</v>
      </c>
      <c r="F507" s="146" t="s">
        <v>1434</v>
      </c>
      <c r="G507" s="84" t="s">
        <v>1435</v>
      </c>
      <c r="H507" s="99" t="s">
        <v>168</v>
      </c>
      <c r="I507" s="85">
        <v>30000</v>
      </c>
      <c r="AH507" s="73"/>
    </row>
    <row r="508" spans="2:34" ht="24" hidden="1" customHeight="1">
      <c r="B508" s="114" t="s">
        <v>130</v>
      </c>
      <c r="C508" s="114">
        <v>45828</v>
      </c>
      <c r="D508" s="114" t="s">
        <v>287</v>
      </c>
      <c r="E508" s="90">
        <v>663100</v>
      </c>
      <c r="F508" s="146" t="s">
        <v>424</v>
      </c>
      <c r="G508" s="84" t="s">
        <v>1436</v>
      </c>
      <c r="H508" s="99" t="s">
        <v>164</v>
      </c>
      <c r="I508" s="85">
        <v>50000</v>
      </c>
      <c r="AH508" s="73"/>
    </row>
    <row r="509" spans="2:34" ht="24" hidden="1" customHeight="1">
      <c r="B509" s="114" t="s">
        <v>130</v>
      </c>
      <c r="C509" s="114">
        <v>45828</v>
      </c>
      <c r="D509" s="114" t="s">
        <v>287</v>
      </c>
      <c r="E509" s="90">
        <v>661200</v>
      </c>
      <c r="F509" s="146" t="s">
        <v>1434</v>
      </c>
      <c r="G509" s="84" t="s">
        <v>1437</v>
      </c>
      <c r="H509" s="99" t="s">
        <v>170</v>
      </c>
      <c r="I509" s="85">
        <v>30000</v>
      </c>
      <c r="AH509" s="73"/>
    </row>
    <row r="510" spans="2:34" ht="24" hidden="1" customHeight="1">
      <c r="B510" s="114" t="s">
        <v>130</v>
      </c>
      <c r="C510" s="114">
        <v>45828</v>
      </c>
      <c r="D510" s="114" t="s">
        <v>287</v>
      </c>
      <c r="E510" s="90">
        <v>661200</v>
      </c>
      <c r="F510" s="146" t="s">
        <v>1434</v>
      </c>
      <c r="G510" s="84" t="s">
        <v>1438</v>
      </c>
      <c r="H510" s="99" t="s">
        <v>176</v>
      </c>
      <c r="I510" s="85">
        <v>10000</v>
      </c>
      <c r="AH510" s="73"/>
    </row>
    <row r="511" spans="2:34" ht="24" hidden="1" customHeight="1">
      <c r="B511" s="114" t="s">
        <v>130</v>
      </c>
      <c r="C511" s="114">
        <v>45828</v>
      </c>
      <c r="D511" s="114" t="s">
        <v>287</v>
      </c>
      <c r="E511" s="90">
        <v>661200</v>
      </c>
      <c r="F511" s="146" t="s">
        <v>1434</v>
      </c>
      <c r="G511" s="84" t="s">
        <v>1439</v>
      </c>
      <c r="H511" s="99" t="s">
        <v>165</v>
      </c>
      <c r="I511" s="85">
        <v>30000</v>
      </c>
      <c r="AH511" s="73"/>
    </row>
    <row r="512" spans="2:34" ht="24" hidden="1" customHeight="1">
      <c r="B512" s="114" t="s">
        <v>130</v>
      </c>
      <c r="C512" s="114">
        <v>45828</v>
      </c>
      <c r="D512" s="114" t="s">
        <v>287</v>
      </c>
      <c r="E512" s="90">
        <v>661200</v>
      </c>
      <c r="F512" s="146" t="s">
        <v>1434</v>
      </c>
      <c r="G512" s="84" t="s">
        <v>1440</v>
      </c>
      <c r="H512" s="99" t="s">
        <v>164</v>
      </c>
      <c r="I512" s="85">
        <v>30000</v>
      </c>
      <c r="AH512" s="73"/>
    </row>
    <row r="513" spans="2:34" ht="24" hidden="1" customHeight="1">
      <c r="B513" s="114" t="s">
        <v>130</v>
      </c>
      <c r="C513" s="114">
        <v>45828</v>
      </c>
      <c r="D513" s="114" t="s">
        <v>287</v>
      </c>
      <c r="E513" s="90">
        <v>661200</v>
      </c>
      <c r="F513" s="146" t="s">
        <v>1434</v>
      </c>
      <c r="G513" s="84" t="s">
        <v>1441</v>
      </c>
      <c r="H513" s="99" t="s">
        <v>166</v>
      </c>
      <c r="I513" s="85">
        <v>30000</v>
      </c>
      <c r="AH513" s="73"/>
    </row>
    <row r="514" spans="2:34" ht="24" hidden="1" customHeight="1">
      <c r="B514" s="114" t="s">
        <v>130</v>
      </c>
      <c r="C514" s="114">
        <v>45828</v>
      </c>
      <c r="D514" s="114" t="s">
        <v>287</v>
      </c>
      <c r="E514" s="90">
        <v>661200</v>
      </c>
      <c r="F514" s="146" t="s">
        <v>1434</v>
      </c>
      <c r="G514" s="84" t="s">
        <v>1442</v>
      </c>
      <c r="H514" s="99" t="s">
        <v>158</v>
      </c>
      <c r="I514" s="85">
        <v>10000</v>
      </c>
      <c r="AH514" s="73"/>
    </row>
    <row r="515" spans="2:34" ht="24" hidden="1" customHeight="1">
      <c r="B515" s="114" t="s">
        <v>130</v>
      </c>
      <c r="C515" s="114">
        <v>45828</v>
      </c>
      <c r="D515" s="114" t="s">
        <v>287</v>
      </c>
      <c r="E515" s="90">
        <v>661200</v>
      </c>
      <c r="F515" s="146" t="s">
        <v>1434</v>
      </c>
      <c r="G515" s="84" t="s">
        <v>1443</v>
      </c>
      <c r="H515" s="99" t="s">
        <v>174</v>
      </c>
      <c r="I515" s="85">
        <v>30000</v>
      </c>
      <c r="AH515" s="73"/>
    </row>
    <row r="516" spans="2:34" ht="24" hidden="1" customHeight="1">
      <c r="B516" s="114" t="s">
        <v>130</v>
      </c>
      <c r="C516" s="114">
        <v>45828</v>
      </c>
      <c r="D516" s="114" t="s">
        <v>287</v>
      </c>
      <c r="E516" s="90">
        <v>661200</v>
      </c>
      <c r="F516" s="146" t="s">
        <v>1434</v>
      </c>
      <c r="G516" s="84" t="s">
        <v>1444</v>
      </c>
      <c r="H516" s="99" t="s">
        <v>167</v>
      </c>
      <c r="I516" s="85">
        <v>30000</v>
      </c>
      <c r="AH516" s="73"/>
    </row>
    <row r="517" spans="2:34" ht="24" hidden="1" customHeight="1">
      <c r="B517" s="114" t="s">
        <v>130</v>
      </c>
      <c r="C517" s="114">
        <v>45828</v>
      </c>
      <c r="D517" s="114" t="s">
        <v>287</v>
      </c>
      <c r="E517" s="90">
        <v>663800</v>
      </c>
      <c r="F517" s="146" t="s">
        <v>422</v>
      </c>
      <c r="G517" s="84" t="s">
        <v>1445</v>
      </c>
      <c r="H517" s="99" t="s">
        <v>167</v>
      </c>
      <c r="I517" s="85">
        <v>100000</v>
      </c>
      <c r="AH517" s="73"/>
    </row>
    <row r="518" spans="2:34" ht="24" hidden="1" customHeight="1">
      <c r="B518" s="114" t="s">
        <v>130</v>
      </c>
      <c r="C518" s="114">
        <v>45828</v>
      </c>
      <c r="D518" s="114" t="s">
        <v>287</v>
      </c>
      <c r="E518" s="90">
        <v>663800</v>
      </c>
      <c r="F518" s="146" t="s">
        <v>422</v>
      </c>
      <c r="G518" s="84" t="s">
        <v>1446</v>
      </c>
      <c r="H518" s="99" t="s">
        <v>168</v>
      </c>
      <c r="I518" s="85">
        <v>100000</v>
      </c>
      <c r="AH518" s="73"/>
    </row>
    <row r="519" spans="2:34" ht="24" hidden="1" customHeight="1">
      <c r="B519" s="114" t="s">
        <v>130</v>
      </c>
      <c r="C519" s="114">
        <v>45828</v>
      </c>
      <c r="D519" s="114" t="s">
        <v>287</v>
      </c>
      <c r="E519" s="90">
        <v>663800</v>
      </c>
      <c r="F519" s="146" t="s">
        <v>422</v>
      </c>
      <c r="G519" s="84" t="s">
        <v>1447</v>
      </c>
      <c r="H519" s="99" t="s">
        <v>165</v>
      </c>
      <c r="I519" s="85">
        <v>100000</v>
      </c>
      <c r="AH519" s="73"/>
    </row>
    <row r="520" spans="2:34" ht="24" hidden="1" customHeight="1">
      <c r="B520" s="114" t="s">
        <v>130</v>
      </c>
      <c r="C520" s="114">
        <v>45828</v>
      </c>
      <c r="D520" s="114" t="s">
        <v>287</v>
      </c>
      <c r="E520" s="90">
        <v>663800</v>
      </c>
      <c r="F520" s="146" t="s">
        <v>422</v>
      </c>
      <c r="G520" s="84" t="s">
        <v>1448</v>
      </c>
      <c r="H520" s="99" t="s">
        <v>164</v>
      </c>
      <c r="I520" s="85">
        <v>100000</v>
      </c>
      <c r="AH520" s="73"/>
    </row>
    <row r="521" spans="2:34" ht="24" hidden="1" customHeight="1">
      <c r="B521" s="114" t="s">
        <v>130</v>
      </c>
      <c r="C521" s="114">
        <v>45828</v>
      </c>
      <c r="D521" s="114" t="s">
        <v>287</v>
      </c>
      <c r="E521" s="90">
        <v>663800</v>
      </c>
      <c r="F521" s="146" t="s">
        <v>422</v>
      </c>
      <c r="G521" s="84" t="s">
        <v>1449</v>
      </c>
      <c r="H521" s="99" t="s">
        <v>174</v>
      </c>
      <c r="I521" s="85">
        <v>100000</v>
      </c>
      <c r="AH521" s="73"/>
    </row>
    <row r="522" spans="2:34" ht="24" hidden="1" customHeight="1">
      <c r="B522" s="114" t="s">
        <v>130</v>
      </c>
      <c r="C522" s="114">
        <v>45828</v>
      </c>
      <c r="D522" s="114" t="s">
        <v>287</v>
      </c>
      <c r="E522" s="90">
        <v>663800</v>
      </c>
      <c r="F522" s="146" t="s">
        <v>422</v>
      </c>
      <c r="G522" s="84" t="s">
        <v>1450</v>
      </c>
      <c r="H522" s="99" t="s">
        <v>169</v>
      </c>
      <c r="I522" s="85">
        <v>100000</v>
      </c>
      <c r="AH522" s="73"/>
    </row>
    <row r="523" spans="2:34" ht="24" hidden="1" customHeight="1">
      <c r="B523" s="114" t="s">
        <v>130</v>
      </c>
      <c r="C523" s="114">
        <v>45828</v>
      </c>
      <c r="D523" s="114" t="s">
        <v>287</v>
      </c>
      <c r="E523" s="90">
        <v>661200</v>
      </c>
      <c r="F523" s="146" t="s">
        <v>1434</v>
      </c>
      <c r="G523" s="84" t="s">
        <v>1451</v>
      </c>
      <c r="H523" s="99" t="s">
        <v>169</v>
      </c>
      <c r="I523" s="85">
        <v>30000</v>
      </c>
      <c r="AH523" s="73"/>
    </row>
    <row r="524" spans="2:34" ht="24" hidden="1" customHeight="1">
      <c r="B524" s="114" t="s">
        <v>130</v>
      </c>
      <c r="C524" s="114">
        <v>45828</v>
      </c>
      <c r="D524" s="114" t="s">
        <v>287</v>
      </c>
      <c r="E524" s="90">
        <v>663100</v>
      </c>
      <c r="F524" s="146" t="s">
        <v>424</v>
      </c>
      <c r="G524" s="84" t="s">
        <v>1452</v>
      </c>
      <c r="H524" s="99" t="s">
        <v>170</v>
      </c>
      <c r="I524" s="85">
        <v>50000</v>
      </c>
      <c r="AH524" s="73"/>
    </row>
    <row r="525" spans="2:34" ht="24" hidden="1" customHeight="1">
      <c r="B525" s="114" t="s">
        <v>130</v>
      </c>
      <c r="C525" s="114">
        <v>45828</v>
      </c>
      <c r="D525" s="114" t="s">
        <v>287</v>
      </c>
      <c r="E525" s="90">
        <v>663100</v>
      </c>
      <c r="F525" s="146" t="s">
        <v>424</v>
      </c>
      <c r="G525" s="84" t="s">
        <v>1453</v>
      </c>
      <c r="H525" s="99" t="s">
        <v>167</v>
      </c>
      <c r="I525" s="85">
        <v>50000</v>
      </c>
      <c r="AH525" s="73"/>
    </row>
    <row r="526" spans="2:34" ht="24" hidden="1" customHeight="1">
      <c r="B526" s="114" t="s">
        <v>130</v>
      </c>
      <c r="C526" s="114">
        <v>45828</v>
      </c>
      <c r="D526" s="114" t="s">
        <v>287</v>
      </c>
      <c r="E526" s="90">
        <v>663800</v>
      </c>
      <c r="F526" s="146" t="s">
        <v>422</v>
      </c>
      <c r="G526" s="84" t="s">
        <v>1454</v>
      </c>
      <c r="H526" s="99" t="s">
        <v>170</v>
      </c>
      <c r="I526" s="85">
        <v>100000</v>
      </c>
      <c r="AH526" s="73"/>
    </row>
    <row r="527" spans="2:34" ht="24" hidden="1" customHeight="1">
      <c r="B527" s="114" t="s">
        <v>130</v>
      </c>
      <c r="C527" s="114">
        <v>45828</v>
      </c>
      <c r="D527" s="114" t="s">
        <v>287</v>
      </c>
      <c r="E527" s="90">
        <v>663100</v>
      </c>
      <c r="F527" s="146" t="s">
        <v>424</v>
      </c>
      <c r="G527" s="84" t="s">
        <v>1455</v>
      </c>
      <c r="H527" s="99" t="s">
        <v>168</v>
      </c>
      <c r="I527" s="85">
        <v>50000</v>
      </c>
      <c r="AH527" s="73"/>
    </row>
    <row r="528" spans="2:34" ht="24" hidden="1" customHeight="1">
      <c r="B528" s="114" t="s">
        <v>130</v>
      </c>
      <c r="C528" s="114">
        <v>45828</v>
      </c>
      <c r="D528" s="114" t="s">
        <v>287</v>
      </c>
      <c r="E528" s="90">
        <v>663100</v>
      </c>
      <c r="F528" s="146" t="s">
        <v>424</v>
      </c>
      <c r="G528" s="84" t="s">
        <v>1456</v>
      </c>
      <c r="H528" s="99" t="s">
        <v>165</v>
      </c>
      <c r="I528" s="85">
        <v>50000</v>
      </c>
      <c r="AH528" s="73"/>
    </row>
    <row r="529" spans="2:34" ht="24" hidden="1" customHeight="1">
      <c r="B529" s="114" t="s">
        <v>130</v>
      </c>
      <c r="C529" s="114">
        <v>45828</v>
      </c>
      <c r="D529" s="114" t="s">
        <v>287</v>
      </c>
      <c r="E529" s="90">
        <v>663100</v>
      </c>
      <c r="F529" s="146" t="s">
        <v>424</v>
      </c>
      <c r="G529" s="84" t="s">
        <v>1457</v>
      </c>
      <c r="H529" s="99" t="s">
        <v>166</v>
      </c>
      <c r="I529" s="85">
        <v>50000</v>
      </c>
      <c r="AH529" s="73"/>
    </row>
    <row r="530" spans="2:34" ht="24" hidden="1" customHeight="1">
      <c r="B530" s="114" t="s">
        <v>130</v>
      </c>
      <c r="C530" s="114">
        <v>45828</v>
      </c>
      <c r="D530" s="114" t="s">
        <v>287</v>
      </c>
      <c r="E530" s="90">
        <v>663100</v>
      </c>
      <c r="F530" s="146" t="s">
        <v>424</v>
      </c>
      <c r="G530" s="84" t="s">
        <v>1458</v>
      </c>
      <c r="H530" s="99" t="s">
        <v>174</v>
      </c>
      <c r="I530" s="85">
        <v>50000</v>
      </c>
      <c r="AH530" s="73"/>
    </row>
    <row r="531" spans="2:34" ht="24" hidden="1" customHeight="1">
      <c r="B531" s="114" t="s">
        <v>130</v>
      </c>
      <c r="C531" s="114">
        <v>45828</v>
      </c>
      <c r="D531" s="114" t="s">
        <v>287</v>
      </c>
      <c r="E531" s="90">
        <v>663100</v>
      </c>
      <c r="F531" s="146" t="s">
        <v>424</v>
      </c>
      <c r="G531" s="84" t="s">
        <v>1459</v>
      </c>
      <c r="H531" s="99" t="s">
        <v>169</v>
      </c>
      <c r="I531" s="85">
        <v>50000</v>
      </c>
      <c r="AH531" s="73"/>
    </row>
    <row r="532" spans="2:34" ht="24" hidden="1" customHeight="1">
      <c r="B532" s="114" t="s">
        <v>130</v>
      </c>
      <c r="C532" s="114">
        <v>45820</v>
      </c>
      <c r="D532" s="114" t="s">
        <v>287</v>
      </c>
      <c r="E532" s="90">
        <v>632700</v>
      </c>
      <c r="F532" s="146" t="s">
        <v>288</v>
      </c>
      <c r="G532" s="84" t="s">
        <v>1460</v>
      </c>
      <c r="H532" s="99" t="s">
        <v>159</v>
      </c>
      <c r="I532" s="85">
        <v>2730125</v>
      </c>
      <c r="AH532" s="73"/>
    </row>
    <row r="533" spans="2:34" ht="24" hidden="1" customHeight="1">
      <c r="B533" s="114" t="s">
        <v>130</v>
      </c>
      <c r="C533" s="114">
        <v>45821</v>
      </c>
      <c r="D533" s="114" t="s">
        <v>287</v>
      </c>
      <c r="E533" s="90">
        <v>632700</v>
      </c>
      <c r="F533" s="146" t="s">
        <v>288</v>
      </c>
      <c r="G533" s="84" t="s">
        <v>1461</v>
      </c>
      <c r="H533" s="99" t="s">
        <v>156</v>
      </c>
      <c r="I533" s="85">
        <v>480000</v>
      </c>
      <c r="AH533" s="73"/>
    </row>
    <row r="534" spans="2:34" ht="24" hidden="1" customHeight="1">
      <c r="B534" s="114" t="s">
        <v>130</v>
      </c>
      <c r="C534" s="114">
        <v>45821</v>
      </c>
      <c r="D534" s="114" t="s">
        <v>287</v>
      </c>
      <c r="E534" s="90">
        <v>632700</v>
      </c>
      <c r="F534" s="146" t="s">
        <v>288</v>
      </c>
      <c r="G534" s="84" t="s">
        <v>1462</v>
      </c>
      <c r="H534" s="99" t="s">
        <v>156</v>
      </c>
      <c r="I534" s="85">
        <v>306818</v>
      </c>
      <c r="AH534" s="73"/>
    </row>
    <row r="535" spans="2:34" ht="24" hidden="1" customHeight="1">
      <c r="B535" s="114" t="s">
        <v>130</v>
      </c>
      <c r="C535" s="114">
        <v>45818</v>
      </c>
      <c r="D535" s="114" t="s">
        <v>287</v>
      </c>
      <c r="E535" s="90">
        <v>632700</v>
      </c>
      <c r="F535" s="146" t="s">
        <v>288</v>
      </c>
      <c r="G535" s="84" t="s">
        <v>1463</v>
      </c>
      <c r="H535" s="99" t="s">
        <v>175</v>
      </c>
      <c r="I535" s="85">
        <v>380000</v>
      </c>
      <c r="AH535" s="73"/>
    </row>
    <row r="536" spans="2:34" ht="24" hidden="1" customHeight="1">
      <c r="B536" s="114" t="s">
        <v>130</v>
      </c>
      <c r="C536" s="114">
        <v>45820</v>
      </c>
      <c r="D536" s="114" t="s">
        <v>287</v>
      </c>
      <c r="E536" s="90">
        <v>632700</v>
      </c>
      <c r="F536" s="146" t="s">
        <v>288</v>
      </c>
      <c r="G536" s="84" t="s">
        <v>1464</v>
      </c>
      <c r="H536" s="99" t="s">
        <v>172</v>
      </c>
      <c r="I536" s="85">
        <v>380000</v>
      </c>
      <c r="AH536" s="73"/>
    </row>
    <row r="537" spans="2:34" ht="24" hidden="1" customHeight="1">
      <c r="B537" s="114" t="s">
        <v>130</v>
      </c>
      <c r="C537" s="114">
        <v>45810</v>
      </c>
      <c r="D537" s="114" t="s">
        <v>287</v>
      </c>
      <c r="E537" s="90">
        <v>632700</v>
      </c>
      <c r="F537" s="146" t="s">
        <v>288</v>
      </c>
      <c r="G537" s="84" t="s">
        <v>1465</v>
      </c>
      <c r="H537" s="99" t="s">
        <v>160</v>
      </c>
      <c r="I537" s="85">
        <v>1408350</v>
      </c>
      <c r="AH537" s="73"/>
    </row>
    <row r="538" spans="2:34" ht="24" hidden="1" customHeight="1">
      <c r="B538" s="114" t="s">
        <v>130</v>
      </c>
      <c r="C538" s="114">
        <v>45811</v>
      </c>
      <c r="D538" s="114" t="s">
        <v>273</v>
      </c>
      <c r="E538" s="90">
        <v>624200</v>
      </c>
      <c r="F538" s="146" t="s">
        <v>393</v>
      </c>
      <c r="G538" s="84" t="s">
        <v>1466</v>
      </c>
      <c r="H538" s="99" t="s">
        <v>146</v>
      </c>
      <c r="I538" s="85">
        <v>7500</v>
      </c>
      <c r="AH538" s="73"/>
    </row>
    <row r="539" spans="2:34" ht="24" hidden="1" customHeight="1">
      <c r="B539" s="114" t="s">
        <v>130</v>
      </c>
      <c r="C539" s="114">
        <v>45811</v>
      </c>
      <c r="D539" s="114" t="s">
        <v>451</v>
      </c>
      <c r="E539" s="90">
        <v>631800</v>
      </c>
      <c r="F539" s="146" t="s">
        <v>625</v>
      </c>
      <c r="G539" s="84" t="s">
        <v>1467</v>
      </c>
      <c r="H539" s="99" t="s">
        <v>149</v>
      </c>
      <c r="I539" s="85">
        <v>33400</v>
      </c>
      <c r="AH539" s="73"/>
    </row>
    <row r="540" spans="2:34" ht="24" hidden="1" customHeight="1">
      <c r="B540" s="114" t="s">
        <v>130</v>
      </c>
      <c r="C540" s="114">
        <v>45828</v>
      </c>
      <c r="D540" s="114" t="s">
        <v>287</v>
      </c>
      <c r="E540" s="90">
        <v>661100</v>
      </c>
      <c r="F540" s="146" t="s">
        <v>427</v>
      </c>
      <c r="G540" s="84" t="s">
        <v>1468</v>
      </c>
      <c r="H540" s="99" t="s">
        <v>165</v>
      </c>
      <c r="I540" s="85">
        <v>409336</v>
      </c>
      <c r="AH540" s="73"/>
    </row>
    <row r="541" spans="2:34" ht="24" hidden="1" customHeight="1">
      <c r="B541" s="114" t="s">
        <v>130</v>
      </c>
      <c r="C541" s="114">
        <v>45828</v>
      </c>
      <c r="D541" s="114" t="s">
        <v>287</v>
      </c>
      <c r="E541" s="90">
        <v>661100</v>
      </c>
      <c r="F541" s="146" t="s">
        <v>427</v>
      </c>
      <c r="G541" s="84" t="s">
        <v>1469</v>
      </c>
      <c r="H541" s="99" t="s">
        <v>164</v>
      </c>
      <c r="I541" s="85">
        <v>409336</v>
      </c>
      <c r="AH541" s="73"/>
    </row>
    <row r="542" spans="2:34" ht="24" hidden="1" customHeight="1">
      <c r="B542" s="114" t="s">
        <v>130</v>
      </c>
      <c r="C542" s="114">
        <v>45828</v>
      </c>
      <c r="D542" s="114" t="s">
        <v>287</v>
      </c>
      <c r="E542" s="90">
        <v>661100</v>
      </c>
      <c r="F542" s="146" t="s">
        <v>427</v>
      </c>
      <c r="G542" s="84" t="s">
        <v>1470</v>
      </c>
      <c r="H542" s="99" t="s">
        <v>170</v>
      </c>
      <c r="I542" s="85">
        <v>320747</v>
      </c>
      <c r="AH542" s="73"/>
    </row>
    <row r="543" spans="2:34" ht="24" hidden="1" customHeight="1">
      <c r="B543" s="114" t="s">
        <v>130</v>
      </c>
      <c r="C543" s="114">
        <v>45828</v>
      </c>
      <c r="D543" s="114" t="s">
        <v>287</v>
      </c>
      <c r="E543" s="90">
        <v>661100</v>
      </c>
      <c r="F543" s="146" t="s">
        <v>427</v>
      </c>
      <c r="G543" s="84" t="s">
        <v>1471</v>
      </c>
      <c r="H543" s="99" t="s">
        <v>176</v>
      </c>
      <c r="I543" s="85">
        <v>127697</v>
      </c>
      <c r="AH543" s="73"/>
    </row>
    <row r="544" spans="2:34" ht="24" hidden="1" customHeight="1">
      <c r="B544" s="114" t="s">
        <v>130</v>
      </c>
      <c r="C544" s="114">
        <v>45828</v>
      </c>
      <c r="D544" s="114" t="s">
        <v>287</v>
      </c>
      <c r="E544" s="90">
        <v>661100</v>
      </c>
      <c r="F544" s="146" t="s">
        <v>427</v>
      </c>
      <c r="G544" s="84" t="s">
        <v>1472</v>
      </c>
      <c r="H544" s="99" t="s">
        <v>168</v>
      </c>
      <c r="I544" s="85">
        <v>320747</v>
      </c>
      <c r="AH544" s="73"/>
    </row>
    <row r="545" spans="2:34" ht="24" hidden="1" customHeight="1">
      <c r="B545" s="114" t="s">
        <v>130</v>
      </c>
      <c r="C545" s="114">
        <v>45828</v>
      </c>
      <c r="D545" s="114" t="s">
        <v>287</v>
      </c>
      <c r="E545" s="90">
        <v>661100</v>
      </c>
      <c r="F545" s="146" t="s">
        <v>427</v>
      </c>
      <c r="G545" s="84" t="s">
        <v>1473</v>
      </c>
      <c r="H545" s="99" t="s">
        <v>166</v>
      </c>
      <c r="I545" s="85">
        <v>781224</v>
      </c>
      <c r="AH545" s="73"/>
    </row>
    <row r="546" spans="2:34" ht="24" hidden="1" customHeight="1">
      <c r="B546" s="114" t="s">
        <v>130</v>
      </c>
      <c r="C546" s="114">
        <v>45828</v>
      </c>
      <c r="D546" s="114" t="s">
        <v>287</v>
      </c>
      <c r="E546" s="90">
        <v>661100</v>
      </c>
      <c r="F546" s="146" t="s">
        <v>427</v>
      </c>
      <c r="G546" s="84" t="s">
        <v>1474</v>
      </c>
      <c r="H546" s="99" t="s">
        <v>158</v>
      </c>
      <c r="I546" s="85">
        <v>127697</v>
      </c>
      <c r="AH546" s="73"/>
    </row>
    <row r="547" spans="2:34" ht="24" hidden="1" customHeight="1">
      <c r="B547" s="114" t="s">
        <v>130</v>
      </c>
      <c r="C547" s="114">
        <v>45828</v>
      </c>
      <c r="D547" s="114" t="s">
        <v>287</v>
      </c>
      <c r="E547" s="90">
        <v>661100</v>
      </c>
      <c r="F547" s="146" t="s">
        <v>427</v>
      </c>
      <c r="G547" s="84" t="s">
        <v>1475</v>
      </c>
      <c r="H547" s="99" t="s">
        <v>174</v>
      </c>
      <c r="I547" s="85">
        <v>320747</v>
      </c>
      <c r="AH547" s="73"/>
    </row>
    <row r="548" spans="2:34" ht="24" hidden="1" customHeight="1">
      <c r="B548" s="114" t="s">
        <v>130</v>
      </c>
      <c r="C548" s="114">
        <v>45828</v>
      </c>
      <c r="D548" s="114" t="s">
        <v>287</v>
      </c>
      <c r="E548" s="90">
        <v>661100</v>
      </c>
      <c r="F548" s="146" t="s">
        <v>427</v>
      </c>
      <c r="G548" s="84" t="s">
        <v>1476</v>
      </c>
      <c r="H548" s="99" t="s">
        <v>169</v>
      </c>
      <c r="I548" s="85">
        <v>320747</v>
      </c>
      <c r="AH548" s="73"/>
    </row>
    <row r="549" spans="2:34" ht="24" hidden="1" customHeight="1">
      <c r="B549" s="114" t="s">
        <v>130</v>
      </c>
      <c r="C549" s="114">
        <v>45828</v>
      </c>
      <c r="D549" s="114" t="s">
        <v>287</v>
      </c>
      <c r="E549" s="90">
        <v>661100</v>
      </c>
      <c r="F549" s="146" t="s">
        <v>427</v>
      </c>
      <c r="G549" s="84" t="s">
        <v>1477</v>
      </c>
      <c r="H549" s="99" t="s">
        <v>167</v>
      </c>
      <c r="I549" s="85">
        <v>409336</v>
      </c>
      <c r="AH549" s="73"/>
    </row>
    <row r="550" spans="2:34" ht="24" hidden="1" customHeight="1">
      <c r="B550" s="114" t="s">
        <v>130</v>
      </c>
      <c r="C550" s="114">
        <v>45828</v>
      </c>
      <c r="D550" s="114" t="s">
        <v>287</v>
      </c>
      <c r="E550" s="90">
        <v>641300</v>
      </c>
      <c r="F550" s="146" t="s">
        <v>429</v>
      </c>
      <c r="G550" s="84" t="s">
        <v>1478</v>
      </c>
      <c r="H550" s="99" t="s">
        <v>136</v>
      </c>
      <c r="I550" s="85">
        <v>23573</v>
      </c>
      <c r="AH550" s="73"/>
    </row>
    <row r="551" spans="2:34" ht="24" hidden="1" customHeight="1">
      <c r="B551" s="114" t="s">
        <v>130</v>
      </c>
      <c r="C551" s="114">
        <v>45828</v>
      </c>
      <c r="D551" s="114" t="s">
        <v>287</v>
      </c>
      <c r="E551" s="90">
        <v>641300</v>
      </c>
      <c r="F551" s="146" t="s">
        <v>429</v>
      </c>
      <c r="G551" s="84" t="s">
        <v>1479</v>
      </c>
      <c r="H551" s="99" t="s">
        <v>136</v>
      </c>
      <c r="I551" s="85">
        <v>23573</v>
      </c>
      <c r="AH551" s="73"/>
    </row>
    <row r="552" spans="2:34" ht="24" hidden="1" customHeight="1">
      <c r="B552" s="114" t="s">
        <v>130</v>
      </c>
      <c r="C552" s="114">
        <v>45828</v>
      </c>
      <c r="D552" s="114" t="s">
        <v>287</v>
      </c>
      <c r="E552" s="90">
        <v>664100</v>
      </c>
      <c r="F552" s="146" t="s">
        <v>420</v>
      </c>
      <c r="G552" s="84" t="s">
        <v>1480</v>
      </c>
      <c r="H552" s="99" t="s">
        <v>136</v>
      </c>
      <c r="I552" s="85">
        <v>97145</v>
      </c>
      <c r="AH552" s="73"/>
    </row>
    <row r="553" spans="2:34" ht="24" hidden="1" customHeight="1">
      <c r="B553" s="114" t="s">
        <v>130</v>
      </c>
      <c r="C553" s="115">
        <v>45828</v>
      </c>
      <c r="D553" s="115" t="s">
        <v>287</v>
      </c>
      <c r="E553" s="103">
        <v>641300</v>
      </c>
      <c r="F553" s="147" t="s">
        <v>429</v>
      </c>
      <c r="G553" s="104" t="s">
        <v>1481</v>
      </c>
      <c r="H553" s="99" t="s">
        <v>136</v>
      </c>
      <c r="I553" s="105">
        <v>20030</v>
      </c>
      <c r="AH553" s="73"/>
    </row>
    <row r="554" spans="2:34" ht="24" hidden="1" customHeight="1">
      <c r="B554" s="114" t="s">
        <v>130</v>
      </c>
      <c r="C554" s="115">
        <v>45828</v>
      </c>
      <c r="D554" s="115" t="s">
        <v>287</v>
      </c>
      <c r="E554" s="103">
        <v>641300</v>
      </c>
      <c r="F554" s="147" t="s">
        <v>429</v>
      </c>
      <c r="G554" s="104" t="s">
        <v>1482</v>
      </c>
      <c r="H554" s="99" t="s">
        <v>136</v>
      </c>
      <c r="I554" s="105">
        <v>5508</v>
      </c>
      <c r="AH554" s="73"/>
    </row>
    <row r="555" spans="2:34" ht="24" hidden="1" customHeight="1">
      <c r="B555" s="114" t="s">
        <v>131</v>
      </c>
      <c r="C555" s="114">
        <v>45861</v>
      </c>
      <c r="D555" s="114" t="s">
        <v>266</v>
      </c>
      <c r="E555" s="90">
        <v>605800</v>
      </c>
      <c r="F555" s="146" t="s">
        <v>285</v>
      </c>
      <c r="G555" s="84" t="s">
        <v>1483</v>
      </c>
      <c r="H555" s="99" t="s">
        <v>147</v>
      </c>
      <c r="I555" s="85">
        <v>25000</v>
      </c>
      <c r="AH555" s="73"/>
    </row>
    <row r="556" spans="2:34" ht="24" hidden="1" customHeight="1">
      <c r="B556" s="114" t="s">
        <v>131</v>
      </c>
      <c r="C556" s="114">
        <v>45842</v>
      </c>
      <c r="D556" s="114" t="s">
        <v>266</v>
      </c>
      <c r="E556" s="90">
        <v>628800</v>
      </c>
      <c r="F556" s="146" t="s">
        <v>306</v>
      </c>
      <c r="G556" s="84" t="s">
        <v>1484</v>
      </c>
      <c r="H556" s="99" t="s">
        <v>73</v>
      </c>
      <c r="I556" s="85">
        <v>15100</v>
      </c>
      <c r="AH556" s="73"/>
    </row>
    <row r="557" spans="2:34" ht="24" hidden="1" customHeight="1">
      <c r="B557" s="114" t="s">
        <v>131</v>
      </c>
      <c r="C557" s="114">
        <v>45849</v>
      </c>
      <c r="D557" s="114" t="s">
        <v>304</v>
      </c>
      <c r="E557" s="90">
        <v>618101</v>
      </c>
      <c r="F557" s="146" t="s">
        <v>71</v>
      </c>
      <c r="G557" s="84" t="s">
        <v>1485</v>
      </c>
      <c r="H557" s="99" t="s">
        <v>71</v>
      </c>
      <c r="I557" s="85">
        <v>1060000</v>
      </c>
      <c r="AH557" s="73"/>
    </row>
    <row r="558" spans="2:34" ht="24" hidden="1" customHeight="1">
      <c r="B558" s="114" t="s">
        <v>131</v>
      </c>
      <c r="C558" s="114">
        <v>45849</v>
      </c>
      <c r="D558" s="114" t="s">
        <v>304</v>
      </c>
      <c r="E558" s="90">
        <v>618101</v>
      </c>
      <c r="F558" s="146" t="s">
        <v>71</v>
      </c>
      <c r="G558" s="84" t="s">
        <v>1485</v>
      </c>
      <c r="H558" s="99" t="s">
        <v>71</v>
      </c>
      <c r="I558" s="85">
        <v>1880600</v>
      </c>
      <c r="AH558" s="73"/>
    </row>
    <row r="559" spans="2:34" ht="24" hidden="1" customHeight="1">
      <c r="B559" s="114" t="s">
        <v>131</v>
      </c>
      <c r="C559" s="114">
        <v>45856</v>
      </c>
      <c r="D559" s="114" t="s">
        <v>266</v>
      </c>
      <c r="E559" s="90">
        <v>628800</v>
      </c>
      <c r="F559" s="146" t="s">
        <v>306</v>
      </c>
      <c r="G559" s="84" t="s">
        <v>1486</v>
      </c>
      <c r="H559" s="99" t="s">
        <v>73</v>
      </c>
      <c r="I559" s="85">
        <v>15100</v>
      </c>
      <c r="AH559" s="73"/>
    </row>
    <row r="560" spans="2:34" ht="24" hidden="1" customHeight="1">
      <c r="B560" s="114" t="s">
        <v>131</v>
      </c>
      <c r="C560" s="114">
        <v>45856</v>
      </c>
      <c r="D560" s="114" t="s">
        <v>266</v>
      </c>
      <c r="E560" s="90">
        <v>628800</v>
      </c>
      <c r="F560" s="146" t="s">
        <v>306</v>
      </c>
      <c r="G560" s="84" t="s">
        <v>1487</v>
      </c>
      <c r="H560" s="99" t="s">
        <v>73</v>
      </c>
      <c r="I560" s="85">
        <v>15100</v>
      </c>
      <c r="AH560" s="73"/>
    </row>
    <row r="561" spans="2:34" ht="24" hidden="1" customHeight="1">
      <c r="B561" s="114" t="s">
        <v>131</v>
      </c>
      <c r="C561" s="114">
        <v>45856</v>
      </c>
      <c r="D561" s="114" t="s">
        <v>266</v>
      </c>
      <c r="E561" s="90">
        <v>628800</v>
      </c>
      <c r="F561" s="146" t="s">
        <v>306</v>
      </c>
      <c r="G561" s="84" t="s">
        <v>1488</v>
      </c>
      <c r="H561" s="99" t="s">
        <v>73</v>
      </c>
      <c r="I561" s="85">
        <v>15100</v>
      </c>
      <c r="AH561" s="73"/>
    </row>
    <row r="562" spans="2:34" ht="24" hidden="1" customHeight="1">
      <c r="B562" s="114" t="s">
        <v>131</v>
      </c>
      <c r="C562" s="114">
        <v>45856</v>
      </c>
      <c r="D562" s="114" t="s">
        <v>266</v>
      </c>
      <c r="E562" s="90">
        <v>628800</v>
      </c>
      <c r="F562" s="146" t="s">
        <v>306</v>
      </c>
      <c r="G562" s="84" t="s">
        <v>1489</v>
      </c>
      <c r="H562" s="99" t="s">
        <v>73</v>
      </c>
      <c r="I562" s="85">
        <v>15100</v>
      </c>
      <c r="AH562" s="73"/>
    </row>
    <row r="563" spans="2:34" ht="24" hidden="1" customHeight="1">
      <c r="B563" s="114" t="s">
        <v>131</v>
      </c>
      <c r="C563" s="114">
        <v>45856</v>
      </c>
      <c r="D563" s="114" t="s">
        <v>266</v>
      </c>
      <c r="E563" s="90">
        <v>628800</v>
      </c>
      <c r="F563" s="146" t="s">
        <v>306</v>
      </c>
      <c r="G563" s="84" t="s">
        <v>1490</v>
      </c>
      <c r="H563" s="99" t="s">
        <v>73</v>
      </c>
      <c r="I563" s="85">
        <v>15500</v>
      </c>
      <c r="AH563" s="73"/>
    </row>
    <row r="564" spans="2:34" ht="24" hidden="1" customHeight="1">
      <c r="B564" s="114" t="s">
        <v>131</v>
      </c>
      <c r="C564" s="114">
        <v>45856</v>
      </c>
      <c r="D564" s="114" t="s">
        <v>266</v>
      </c>
      <c r="E564" s="90">
        <v>628800</v>
      </c>
      <c r="F564" s="146" t="s">
        <v>306</v>
      </c>
      <c r="G564" s="84" t="s">
        <v>1491</v>
      </c>
      <c r="H564" s="99" t="s">
        <v>73</v>
      </c>
      <c r="I564" s="85">
        <v>15500</v>
      </c>
      <c r="AH564" s="73"/>
    </row>
    <row r="565" spans="2:34" ht="24" hidden="1" customHeight="1">
      <c r="B565" s="114" t="s">
        <v>131</v>
      </c>
      <c r="C565" s="114">
        <v>45856</v>
      </c>
      <c r="D565" s="114" t="s">
        <v>266</v>
      </c>
      <c r="E565" s="90">
        <v>628800</v>
      </c>
      <c r="F565" s="146" t="s">
        <v>306</v>
      </c>
      <c r="G565" s="84" t="s">
        <v>1492</v>
      </c>
      <c r="H565" s="99" t="s">
        <v>73</v>
      </c>
      <c r="I565" s="85">
        <v>15100</v>
      </c>
      <c r="AH565" s="73"/>
    </row>
    <row r="566" spans="2:34" ht="24" hidden="1" customHeight="1">
      <c r="B566" s="114" t="s">
        <v>131</v>
      </c>
      <c r="C566" s="114">
        <v>45856</v>
      </c>
      <c r="D566" s="114" t="s">
        <v>266</v>
      </c>
      <c r="E566" s="90">
        <v>628800</v>
      </c>
      <c r="F566" s="146" t="s">
        <v>306</v>
      </c>
      <c r="G566" s="84" t="s">
        <v>1493</v>
      </c>
      <c r="H566" s="99" t="s">
        <v>73</v>
      </c>
      <c r="I566" s="85">
        <v>15500</v>
      </c>
      <c r="AH566" s="73"/>
    </row>
    <row r="567" spans="2:34" ht="24" hidden="1" customHeight="1">
      <c r="B567" s="114" t="s">
        <v>131</v>
      </c>
      <c r="C567" s="114">
        <v>45856</v>
      </c>
      <c r="D567" s="114" t="s">
        <v>266</v>
      </c>
      <c r="E567" s="90">
        <v>628800</v>
      </c>
      <c r="F567" s="146" t="s">
        <v>306</v>
      </c>
      <c r="G567" s="84" t="s">
        <v>1494</v>
      </c>
      <c r="H567" s="99" t="s">
        <v>73</v>
      </c>
      <c r="I567" s="85">
        <v>15500</v>
      </c>
      <c r="AH567" s="73"/>
    </row>
    <row r="568" spans="2:34" ht="24" hidden="1" customHeight="1">
      <c r="B568" s="114" t="s">
        <v>131</v>
      </c>
      <c r="C568" s="114">
        <v>45856</v>
      </c>
      <c r="D568" s="114" t="s">
        <v>266</v>
      </c>
      <c r="E568" s="90">
        <v>628800</v>
      </c>
      <c r="F568" s="146" t="s">
        <v>306</v>
      </c>
      <c r="G568" s="84" t="s">
        <v>1495</v>
      </c>
      <c r="H568" s="99" t="s">
        <v>73</v>
      </c>
      <c r="I568" s="85">
        <v>15100</v>
      </c>
      <c r="AH568" s="73"/>
    </row>
    <row r="569" spans="2:34" ht="24" hidden="1" customHeight="1">
      <c r="B569" s="114" t="s">
        <v>131</v>
      </c>
      <c r="C569" s="114">
        <v>45856</v>
      </c>
      <c r="D569" s="114" t="s">
        <v>266</v>
      </c>
      <c r="E569" s="90">
        <v>628800</v>
      </c>
      <c r="F569" s="146" t="s">
        <v>306</v>
      </c>
      <c r="G569" s="84" t="s">
        <v>1496</v>
      </c>
      <c r="H569" s="99" t="s">
        <v>73</v>
      </c>
      <c r="I569" s="85">
        <v>15100</v>
      </c>
      <c r="AH569" s="73"/>
    </row>
    <row r="570" spans="2:34" ht="24" hidden="1" customHeight="1">
      <c r="B570" s="114" t="s">
        <v>131</v>
      </c>
      <c r="C570" s="114">
        <v>45856</v>
      </c>
      <c r="D570" s="114" t="s">
        <v>266</v>
      </c>
      <c r="E570" s="90">
        <v>628800</v>
      </c>
      <c r="F570" s="146" t="s">
        <v>306</v>
      </c>
      <c r="G570" s="84" t="s">
        <v>1497</v>
      </c>
      <c r="H570" s="99" t="s">
        <v>73</v>
      </c>
      <c r="I570" s="85">
        <v>15100</v>
      </c>
      <c r="AH570" s="73"/>
    </row>
    <row r="571" spans="2:34" ht="24" hidden="1" customHeight="1">
      <c r="B571" s="114" t="s">
        <v>131</v>
      </c>
      <c r="C571" s="114">
        <v>45856</v>
      </c>
      <c r="D571" s="114" t="s">
        <v>266</v>
      </c>
      <c r="E571" s="90">
        <v>628800</v>
      </c>
      <c r="F571" s="146" t="s">
        <v>306</v>
      </c>
      <c r="G571" s="84" t="s">
        <v>1498</v>
      </c>
      <c r="H571" s="99" t="s">
        <v>73</v>
      </c>
      <c r="I571" s="85">
        <v>15100</v>
      </c>
      <c r="AH571" s="73"/>
    </row>
    <row r="572" spans="2:34" ht="24" hidden="1" customHeight="1">
      <c r="B572" s="114" t="s">
        <v>131</v>
      </c>
      <c r="C572" s="114">
        <v>45856</v>
      </c>
      <c r="D572" s="114" t="s">
        <v>266</v>
      </c>
      <c r="E572" s="90">
        <v>628800</v>
      </c>
      <c r="F572" s="146" t="s">
        <v>306</v>
      </c>
      <c r="G572" s="84" t="s">
        <v>1499</v>
      </c>
      <c r="H572" s="99" t="s">
        <v>73</v>
      </c>
      <c r="I572" s="85">
        <v>15100</v>
      </c>
      <c r="AH572" s="73"/>
    </row>
    <row r="573" spans="2:34" ht="24" hidden="1" customHeight="1">
      <c r="B573" s="114" t="s">
        <v>131</v>
      </c>
      <c r="C573" s="114">
        <v>45859</v>
      </c>
      <c r="D573" s="114" t="s">
        <v>287</v>
      </c>
      <c r="E573" s="90">
        <v>637200</v>
      </c>
      <c r="F573" s="146" t="s">
        <v>299</v>
      </c>
      <c r="G573" s="84" t="s">
        <v>1500</v>
      </c>
      <c r="H573" s="99" t="s">
        <v>173</v>
      </c>
      <c r="I573" s="85">
        <v>275000</v>
      </c>
      <c r="AH573" s="73"/>
    </row>
    <row r="574" spans="2:34" ht="24" hidden="1" customHeight="1">
      <c r="B574" s="114" t="s">
        <v>131</v>
      </c>
      <c r="C574" s="114">
        <v>45839</v>
      </c>
      <c r="D574" s="114" t="s">
        <v>266</v>
      </c>
      <c r="E574" s="90">
        <v>605300</v>
      </c>
      <c r="F574" s="146" t="s">
        <v>270</v>
      </c>
      <c r="G574" s="84" t="s">
        <v>1501</v>
      </c>
      <c r="H574" s="99" t="s">
        <v>142</v>
      </c>
      <c r="I574" s="85">
        <v>30000</v>
      </c>
      <c r="AH574" s="73"/>
    </row>
    <row r="575" spans="2:34" ht="24" hidden="1" customHeight="1">
      <c r="B575" s="114" t="s">
        <v>131</v>
      </c>
      <c r="C575" s="114">
        <v>45842</v>
      </c>
      <c r="D575" s="114" t="s">
        <v>266</v>
      </c>
      <c r="E575" s="90">
        <v>605300</v>
      </c>
      <c r="F575" s="146" t="s">
        <v>270</v>
      </c>
      <c r="G575" s="84" t="s">
        <v>1502</v>
      </c>
      <c r="H575" s="99" t="s">
        <v>142</v>
      </c>
      <c r="I575" s="85">
        <v>31000</v>
      </c>
      <c r="AH575" s="73"/>
    </row>
    <row r="576" spans="2:34" ht="24" hidden="1" customHeight="1">
      <c r="B576" s="114" t="s">
        <v>131</v>
      </c>
      <c r="C576" s="114">
        <v>45849</v>
      </c>
      <c r="D576" s="114" t="s">
        <v>266</v>
      </c>
      <c r="E576" s="90">
        <v>605300</v>
      </c>
      <c r="F576" s="146" t="s">
        <v>270</v>
      </c>
      <c r="G576" s="84" t="s">
        <v>1503</v>
      </c>
      <c r="H576" s="99" t="s">
        <v>127</v>
      </c>
      <c r="I576" s="85">
        <v>20100</v>
      </c>
      <c r="AH576" s="73"/>
    </row>
    <row r="577" spans="2:34" ht="24" hidden="1" customHeight="1">
      <c r="B577" s="114" t="s">
        <v>131</v>
      </c>
      <c r="C577" s="114">
        <v>45851</v>
      </c>
      <c r="D577" s="114" t="s">
        <v>266</v>
      </c>
      <c r="E577" s="90">
        <v>605300</v>
      </c>
      <c r="F577" s="146" t="s">
        <v>270</v>
      </c>
      <c r="G577" s="84" t="s">
        <v>1503</v>
      </c>
      <c r="H577" s="99" t="s">
        <v>127</v>
      </c>
      <c r="I577" s="85">
        <v>50000</v>
      </c>
      <c r="AH577" s="73"/>
    </row>
    <row r="578" spans="2:34" ht="24" hidden="1" customHeight="1">
      <c r="B578" s="114" t="s">
        <v>131</v>
      </c>
      <c r="C578" s="114">
        <v>45858</v>
      </c>
      <c r="D578" s="114" t="s">
        <v>266</v>
      </c>
      <c r="E578" s="90">
        <v>605300</v>
      </c>
      <c r="F578" s="146" t="s">
        <v>270</v>
      </c>
      <c r="G578" s="84" t="s">
        <v>1503</v>
      </c>
      <c r="H578" s="99" t="s">
        <v>127</v>
      </c>
      <c r="I578" s="85">
        <v>50360</v>
      </c>
      <c r="AH578" s="73"/>
    </row>
    <row r="579" spans="2:34" ht="24" hidden="1" customHeight="1">
      <c r="B579" s="114" t="s">
        <v>131</v>
      </c>
      <c r="C579" s="114">
        <v>45863</v>
      </c>
      <c r="D579" s="114" t="s">
        <v>266</v>
      </c>
      <c r="E579" s="90">
        <v>605300</v>
      </c>
      <c r="F579" s="146" t="s">
        <v>270</v>
      </c>
      <c r="G579" s="84" t="s">
        <v>1503</v>
      </c>
      <c r="H579" s="99" t="s">
        <v>127</v>
      </c>
      <c r="I579" s="85">
        <v>18000</v>
      </c>
      <c r="AH579" s="73"/>
    </row>
    <row r="580" spans="2:34" ht="24" hidden="1" customHeight="1">
      <c r="B580" s="114" t="s">
        <v>131</v>
      </c>
      <c r="C580" s="114">
        <v>45866</v>
      </c>
      <c r="D580" s="114" t="s">
        <v>266</v>
      </c>
      <c r="E580" s="90">
        <v>605300</v>
      </c>
      <c r="F580" s="146" t="s">
        <v>270</v>
      </c>
      <c r="G580" s="84" t="s">
        <v>1503</v>
      </c>
      <c r="H580" s="99" t="s">
        <v>127</v>
      </c>
      <c r="I580" s="85">
        <v>11540</v>
      </c>
      <c r="AH580" s="73"/>
    </row>
    <row r="581" spans="2:34" ht="24" hidden="1" customHeight="1">
      <c r="B581" s="114" t="s">
        <v>131</v>
      </c>
      <c r="C581" s="114">
        <v>45859</v>
      </c>
      <c r="D581" s="114" t="s">
        <v>287</v>
      </c>
      <c r="E581" s="90">
        <v>664100</v>
      </c>
      <c r="F581" s="146" t="s">
        <v>420</v>
      </c>
      <c r="G581" s="84" t="s">
        <v>1504</v>
      </c>
      <c r="H581" s="99" t="s">
        <v>136</v>
      </c>
      <c r="I581" s="85">
        <v>91325</v>
      </c>
      <c r="AH581" s="73"/>
    </row>
    <row r="582" spans="2:34" ht="24" hidden="1" customHeight="1">
      <c r="B582" s="114" t="s">
        <v>131</v>
      </c>
      <c r="C582" s="114">
        <v>45859</v>
      </c>
      <c r="D582" s="114" t="s">
        <v>287</v>
      </c>
      <c r="E582" s="90">
        <v>664100</v>
      </c>
      <c r="F582" s="146" t="s">
        <v>420</v>
      </c>
      <c r="G582" s="84" t="s">
        <v>1505</v>
      </c>
      <c r="H582" s="99" t="s">
        <v>136</v>
      </c>
      <c r="I582" s="85">
        <v>24773</v>
      </c>
      <c r="AH582" s="73"/>
    </row>
    <row r="583" spans="2:34" ht="24" hidden="1" customHeight="1">
      <c r="B583" s="114" t="s">
        <v>131</v>
      </c>
      <c r="C583" s="114">
        <v>45859</v>
      </c>
      <c r="D583" s="114" t="s">
        <v>287</v>
      </c>
      <c r="E583" s="90">
        <v>664100</v>
      </c>
      <c r="F583" s="146" t="s">
        <v>420</v>
      </c>
      <c r="G583" s="84" t="s">
        <v>1506</v>
      </c>
      <c r="H583" s="99" t="s">
        <v>136</v>
      </c>
      <c r="I583" s="85">
        <v>91325</v>
      </c>
      <c r="AH583" s="73"/>
    </row>
    <row r="584" spans="2:34" ht="24" hidden="1" customHeight="1">
      <c r="B584" s="114" t="s">
        <v>131</v>
      </c>
      <c r="C584" s="114">
        <v>45859</v>
      </c>
      <c r="D584" s="114" t="s">
        <v>287</v>
      </c>
      <c r="E584" s="90">
        <v>664100</v>
      </c>
      <c r="F584" s="146" t="s">
        <v>420</v>
      </c>
      <c r="G584" s="84" t="s">
        <v>1507</v>
      </c>
      <c r="H584" s="99" t="s">
        <v>136</v>
      </c>
      <c r="I584" s="85">
        <v>108511</v>
      </c>
      <c r="AH584" s="73"/>
    </row>
    <row r="585" spans="2:34" ht="24" hidden="1" customHeight="1">
      <c r="B585" s="114" t="s">
        <v>131</v>
      </c>
      <c r="C585" s="114">
        <v>45859</v>
      </c>
      <c r="D585" s="114" t="s">
        <v>287</v>
      </c>
      <c r="E585" s="90">
        <v>664100</v>
      </c>
      <c r="F585" s="146" t="s">
        <v>420</v>
      </c>
      <c r="G585" s="84" t="s">
        <v>1508</v>
      </c>
      <c r="H585" s="99" t="s">
        <v>136</v>
      </c>
      <c r="I585" s="85">
        <v>108511</v>
      </c>
      <c r="AH585" s="73"/>
    </row>
    <row r="586" spans="2:34" ht="24" hidden="1" customHeight="1">
      <c r="B586" s="114" t="s">
        <v>131</v>
      </c>
      <c r="C586" s="114">
        <v>45859</v>
      </c>
      <c r="D586" s="114" t="s">
        <v>287</v>
      </c>
      <c r="E586" s="90">
        <v>664100</v>
      </c>
      <c r="F586" s="146" t="s">
        <v>420</v>
      </c>
      <c r="G586" s="84" t="s">
        <v>1509</v>
      </c>
      <c r="H586" s="99" t="s">
        <v>136</v>
      </c>
      <c r="I586" s="85">
        <v>161258</v>
      </c>
      <c r="AH586" s="73"/>
    </row>
    <row r="587" spans="2:34" ht="24" hidden="1" customHeight="1">
      <c r="B587" s="114" t="s">
        <v>131</v>
      </c>
      <c r="C587" s="114">
        <v>45859</v>
      </c>
      <c r="D587" s="114" t="s">
        <v>287</v>
      </c>
      <c r="E587" s="90">
        <v>664100</v>
      </c>
      <c r="F587" s="146" t="s">
        <v>420</v>
      </c>
      <c r="G587" s="84" t="s">
        <v>1510</v>
      </c>
      <c r="H587" s="99" t="s">
        <v>136</v>
      </c>
      <c r="I587" s="85">
        <v>24773</v>
      </c>
      <c r="AH587" s="73"/>
    </row>
    <row r="588" spans="2:34" ht="24" hidden="1" customHeight="1">
      <c r="B588" s="114" t="s">
        <v>131</v>
      </c>
      <c r="C588" s="114">
        <v>45859</v>
      </c>
      <c r="D588" s="114" t="s">
        <v>287</v>
      </c>
      <c r="E588" s="90">
        <v>664100</v>
      </c>
      <c r="F588" s="146" t="s">
        <v>420</v>
      </c>
      <c r="G588" s="84" t="s">
        <v>1511</v>
      </c>
      <c r="H588" s="99" t="s">
        <v>136</v>
      </c>
      <c r="I588" s="85">
        <v>91325</v>
      </c>
      <c r="AH588" s="73"/>
    </row>
    <row r="589" spans="2:34" ht="24" hidden="1" customHeight="1">
      <c r="B589" s="114" t="s">
        <v>131</v>
      </c>
      <c r="C589" s="114">
        <v>45859</v>
      </c>
      <c r="D589" s="114" t="s">
        <v>287</v>
      </c>
      <c r="E589" s="90">
        <v>664100</v>
      </c>
      <c r="F589" s="146" t="s">
        <v>420</v>
      </c>
      <c r="G589" s="84" t="s">
        <v>1512</v>
      </c>
      <c r="H589" s="99" t="s">
        <v>136</v>
      </c>
      <c r="I589" s="85">
        <v>91325</v>
      </c>
      <c r="AH589" s="73"/>
    </row>
    <row r="590" spans="2:34" ht="24" hidden="1" customHeight="1">
      <c r="B590" s="114" t="s">
        <v>131</v>
      </c>
      <c r="C590" s="114">
        <v>45859</v>
      </c>
      <c r="D590" s="114" t="s">
        <v>287</v>
      </c>
      <c r="E590" s="90">
        <v>664100</v>
      </c>
      <c r="F590" s="146" t="s">
        <v>420</v>
      </c>
      <c r="G590" s="84" t="s">
        <v>1513</v>
      </c>
      <c r="H590" s="99" t="s">
        <v>136</v>
      </c>
      <c r="I590" s="85">
        <v>108511</v>
      </c>
      <c r="AH590" s="73"/>
    </row>
    <row r="591" spans="2:34" ht="24" hidden="1" customHeight="1">
      <c r="B591" s="114" t="s">
        <v>131</v>
      </c>
      <c r="C591" s="114">
        <v>45860</v>
      </c>
      <c r="D591" s="114" t="s">
        <v>273</v>
      </c>
      <c r="E591" s="90">
        <v>624200</v>
      </c>
      <c r="F591" s="146" t="s">
        <v>393</v>
      </c>
      <c r="G591" s="84" t="s">
        <v>1514</v>
      </c>
      <c r="H591" s="99" t="s">
        <v>146</v>
      </c>
      <c r="I591" s="85">
        <v>2000</v>
      </c>
      <c r="AH591" s="73"/>
    </row>
    <row r="592" spans="2:34" ht="24" hidden="1" customHeight="1">
      <c r="B592" s="114" t="s">
        <v>131</v>
      </c>
      <c r="C592" s="114">
        <v>45842</v>
      </c>
      <c r="D592" s="114" t="s">
        <v>266</v>
      </c>
      <c r="E592" s="90">
        <v>618100</v>
      </c>
      <c r="F592" s="146" t="s">
        <v>341</v>
      </c>
      <c r="G592" s="84" t="s">
        <v>1515</v>
      </c>
      <c r="H592" s="99" t="s">
        <v>153</v>
      </c>
      <c r="I592" s="85">
        <v>5000</v>
      </c>
      <c r="AH592" s="73"/>
    </row>
    <row r="593" spans="2:34" ht="24" hidden="1" customHeight="1">
      <c r="B593" s="114" t="s">
        <v>131</v>
      </c>
      <c r="C593" s="114">
        <v>45842</v>
      </c>
      <c r="D593" s="114" t="s">
        <v>266</v>
      </c>
      <c r="E593" s="90">
        <v>618100</v>
      </c>
      <c r="F593" s="146" t="s">
        <v>341</v>
      </c>
      <c r="G593" s="84" t="s">
        <v>1516</v>
      </c>
      <c r="H593" s="99" t="s">
        <v>153</v>
      </c>
      <c r="I593" s="85">
        <v>18000</v>
      </c>
      <c r="AH593" s="73"/>
    </row>
    <row r="594" spans="2:34" ht="24" hidden="1" customHeight="1">
      <c r="B594" s="114" t="s">
        <v>131</v>
      </c>
      <c r="C594" s="114">
        <v>45842</v>
      </c>
      <c r="D594" s="114" t="s">
        <v>266</v>
      </c>
      <c r="E594" s="90">
        <v>618100</v>
      </c>
      <c r="F594" s="146" t="s">
        <v>341</v>
      </c>
      <c r="G594" s="84" t="s">
        <v>1517</v>
      </c>
      <c r="H594" s="99" t="s">
        <v>153</v>
      </c>
      <c r="I594" s="85">
        <v>24000</v>
      </c>
      <c r="AH594" s="73"/>
    </row>
    <row r="595" spans="2:34" ht="24" hidden="1" customHeight="1">
      <c r="B595" s="114" t="s">
        <v>131</v>
      </c>
      <c r="C595" s="114">
        <v>45842</v>
      </c>
      <c r="D595" s="114" t="s">
        <v>266</v>
      </c>
      <c r="E595" s="90">
        <v>618100</v>
      </c>
      <c r="F595" s="146" t="s">
        <v>341</v>
      </c>
      <c r="G595" s="84" t="s">
        <v>1518</v>
      </c>
      <c r="H595" s="99" t="s">
        <v>153</v>
      </c>
      <c r="I595" s="85">
        <v>6000</v>
      </c>
      <c r="AH595" s="73"/>
    </row>
    <row r="596" spans="2:34" ht="24" hidden="1" customHeight="1">
      <c r="B596" s="114" t="s">
        <v>131</v>
      </c>
      <c r="C596" s="114">
        <v>45842</v>
      </c>
      <c r="D596" s="114" t="s">
        <v>266</v>
      </c>
      <c r="E596" s="90">
        <v>618100</v>
      </c>
      <c r="F596" s="146" t="s">
        <v>341</v>
      </c>
      <c r="G596" s="84" t="s">
        <v>1519</v>
      </c>
      <c r="H596" s="99" t="s">
        <v>153</v>
      </c>
      <c r="I596" s="85">
        <v>12000</v>
      </c>
      <c r="AH596" s="73"/>
    </row>
    <row r="597" spans="2:34" ht="24" hidden="1" customHeight="1">
      <c r="B597" s="114" t="s">
        <v>131</v>
      </c>
      <c r="C597" s="114">
        <v>45842</v>
      </c>
      <c r="D597" s="114" t="s">
        <v>266</v>
      </c>
      <c r="E597" s="90">
        <v>618100</v>
      </c>
      <c r="F597" s="146" t="s">
        <v>341</v>
      </c>
      <c r="G597" s="84" t="s">
        <v>1520</v>
      </c>
      <c r="H597" s="99" t="s">
        <v>153</v>
      </c>
      <c r="I597" s="85">
        <v>10000</v>
      </c>
      <c r="AH597" s="73"/>
    </row>
    <row r="598" spans="2:34" ht="24" hidden="1" customHeight="1">
      <c r="B598" s="114" t="s">
        <v>131</v>
      </c>
      <c r="C598" s="114">
        <v>45865</v>
      </c>
      <c r="D598" s="114" t="s">
        <v>266</v>
      </c>
      <c r="E598" s="90">
        <v>605200</v>
      </c>
      <c r="F598" s="146" t="s">
        <v>475</v>
      </c>
      <c r="G598" s="84" t="s">
        <v>1521</v>
      </c>
      <c r="H598" s="99" t="s">
        <v>179</v>
      </c>
      <c r="I598" s="85">
        <v>1000</v>
      </c>
      <c r="AH598" s="73"/>
    </row>
    <row r="599" spans="2:34" ht="24" hidden="1" customHeight="1">
      <c r="B599" s="114" t="s">
        <v>131</v>
      </c>
      <c r="C599" s="114">
        <v>45865</v>
      </c>
      <c r="D599" s="114" t="s">
        <v>266</v>
      </c>
      <c r="E599" s="90">
        <v>605200</v>
      </c>
      <c r="F599" s="146" t="s">
        <v>475</v>
      </c>
      <c r="G599" s="84" t="s">
        <v>1522</v>
      </c>
      <c r="H599" s="99" t="s">
        <v>179</v>
      </c>
      <c r="I599" s="85">
        <v>1180</v>
      </c>
      <c r="AH599" s="73"/>
    </row>
    <row r="600" spans="2:34" ht="24" hidden="1" customHeight="1">
      <c r="B600" s="114" t="s">
        <v>131</v>
      </c>
      <c r="C600" s="114">
        <v>45861</v>
      </c>
      <c r="D600" s="114" t="s">
        <v>304</v>
      </c>
      <c r="E600" s="90">
        <v>638400</v>
      </c>
      <c r="F600" s="146" t="s">
        <v>267</v>
      </c>
      <c r="G600" s="84" t="s">
        <v>1523</v>
      </c>
      <c r="H600" s="99" t="s">
        <v>152</v>
      </c>
      <c r="I600" s="85">
        <v>150000</v>
      </c>
      <c r="AH600" s="73"/>
    </row>
    <row r="601" spans="2:34" ht="24" hidden="1" customHeight="1">
      <c r="B601" s="114" t="s">
        <v>131</v>
      </c>
      <c r="C601" s="114">
        <v>45845</v>
      </c>
      <c r="D601" s="114" t="s">
        <v>266</v>
      </c>
      <c r="E601" s="90">
        <v>638400</v>
      </c>
      <c r="F601" s="146" t="s">
        <v>267</v>
      </c>
      <c r="G601" s="84" t="s">
        <v>1524</v>
      </c>
      <c r="H601" s="99" t="s">
        <v>114</v>
      </c>
      <c r="I601" s="85">
        <v>120000</v>
      </c>
      <c r="AH601" s="73"/>
    </row>
    <row r="602" spans="2:34" ht="24" hidden="1" customHeight="1">
      <c r="B602" s="114" t="s">
        <v>131</v>
      </c>
      <c r="C602" s="114">
        <v>45856</v>
      </c>
      <c r="D602" s="114" t="s">
        <v>266</v>
      </c>
      <c r="E602" s="90">
        <v>638400</v>
      </c>
      <c r="F602" s="146" t="s">
        <v>267</v>
      </c>
      <c r="G602" s="84" t="s">
        <v>1525</v>
      </c>
      <c r="H602" s="99" t="s">
        <v>116</v>
      </c>
      <c r="I602" s="85">
        <v>45000</v>
      </c>
      <c r="AH602" s="73"/>
    </row>
    <row r="603" spans="2:34" ht="24" hidden="1" customHeight="1">
      <c r="B603" s="114" t="s">
        <v>131</v>
      </c>
      <c r="C603" s="114">
        <v>45867</v>
      </c>
      <c r="D603" s="114" t="s">
        <v>266</v>
      </c>
      <c r="E603" s="90">
        <v>638400</v>
      </c>
      <c r="F603" s="146" t="s">
        <v>267</v>
      </c>
      <c r="G603" s="84" t="s">
        <v>1526</v>
      </c>
      <c r="H603" s="99" t="s">
        <v>116</v>
      </c>
      <c r="I603" s="85">
        <v>45000</v>
      </c>
      <c r="AH603" s="73"/>
    </row>
    <row r="604" spans="2:34" ht="24" hidden="1" customHeight="1">
      <c r="B604" s="114" t="s">
        <v>131</v>
      </c>
      <c r="C604" s="114">
        <v>45852</v>
      </c>
      <c r="D604" s="114" t="s">
        <v>266</v>
      </c>
      <c r="E604" s="90">
        <v>638400</v>
      </c>
      <c r="F604" s="146" t="s">
        <v>267</v>
      </c>
      <c r="G604" s="84" t="s">
        <v>1527</v>
      </c>
      <c r="H604" s="99" t="s">
        <v>116</v>
      </c>
      <c r="I604" s="85">
        <v>45000</v>
      </c>
      <c r="AH604" s="73"/>
    </row>
    <row r="605" spans="2:34" ht="24" hidden="1" customHeight="1">
      <c r="B605" s="114" t="s">
        <v>131</v>
      </c>
      <c r="C605" s="114">
        <v>45867</v>
      </c>
      <c r="D605" s="114" t="s">
        <v>266</v>
      </c>
      <c r="E605" s="90">
        <v>638400</v>
      </c>
      <c r="F605" s="146" t="s">
        <v>267</v>
      </c>
      <c r="G605" s="84" t="s">
        <v>1528</v>
      </c>
      <c r="H605" s="99" t="s">
        <v>114</v>
      </c>
      <c r="I605" s="85">
        <v>90000</v>
      </c>
      <c r="AH605" s="73"/>
    </row>
    <row r="606" spans="2:34" ht="24" hidden="1" customHeight="1">
      <c r="B606" s="114" t="s">
        <v>131</v>
      </c>
      <c r="C606" s="114">
        <v>45856</v>
      </c>
      <c r="D606" s="114" t="s">
        <v>266</v>
      </c>
      <c r="E606" s="90">
        <v>638400</v>
      </c>
      <c r="F606" s="146" t="s">
        <v>267</v>
      </c>
      <c r="G606" s="84" t="s">
        <v>1529</v>
      </c>
      <c r="H606" s="99" t="s">
        <v>114</v>
      </c>
      <c r="I606" s="85">
        <v>90000</v>
      </c>
      <c r="AH606" s="73"/>
    </row>
    <row r="607" spans="2:34" ht="24" hidden="1" customHeight="1">
      <c r="B607" s="114" t="s">
        <v>131</v>
      </c>
      <c r="C607" s="114">
        <v>45848</v>
      </c>
      <c r="D607" s="114" t="s">
        <v>266</v>
      </c>
      <c r="E607" s="90">
        <v>638400</v>
      </c>
      <c r="F607" s="146" t="s">
        <v>267</v>
      </c>
      <c r="G607" s="84" t="s">
        <v>1530</v>
      </c>
      <c r="H607" s="99" t="s">
        <v>114</v>
      </c>
      <c r="I607" s="85">
        <v>30000</v>
      </c>
      <c r="AH607" s="73"/>
    </row>
    <row r="608" spans="2:34" ht="24" hidden="1" customHeight="1">
      <c r="B608" s="114" t="s">
        <v>131</v>
      </c>
      <c r="C608" s="114">
        <v>45852</v>
      </c>
      <c r="D608" s="114" t="s">
        <v>266</v>
      </c>
      <c r="E608" s="90">
        <v>638400</v>
      </c>
      <c r="F608" s="146" t="s">
        <v>267</v>
      </c>
      <c r="G608" s="84" t="s">
        <v>1531</v>
      </c>
      <c r="H608" s="99" t="s">
        <v>114</v>
      </c>
      <c r="I608" s="85">
        <v>90000</v>
      </c>
      <c r="AH608" s="73"/>
    </row>
    <row r="609" spans="2:34" ht="24" hidden="1" customHeight="1">
      <c r="B609" s="114" t="s">
        <v>131</v>
      </c>
      <c r="C609" s="114">
        <v>45841</v>
      </c>
      <c r="D609" s="114" t="s">
        <v>266</v>
      </c>
      <c r="E609" s="90">
        <v>638400</v>
      </c>
      <c r="F609" s="146" t="s">
        <v>267</v>
      </c>
      <c r="G609" s="84" t="s">
        <v>1532</v>
      </c>
      <c r="H609" s="99" t="s">
        <v>116</v>
      </c>
      <c r="I609" s="85">
        <v>45000</v>
      </c>
      <c r="AH609" s="73"/>
    </row>
    <row r="610" spans="2:34" ht="24" hidden="1" customHeight="1">
      <c r="B610" s="114" t="s">
        <v>131</v>
      </c>
      <c r="C610" s="114">
        <v>45845</v>
      </c>
      <c r="D610" s="114" t="s">
        <v>266</v>
      </c>
      <c r="E610" s="90">
        <v>638400</v>
      </c>
      <c r="F610" s="146" t="s">
        <v>267</v>
      </c>
      <c r="G610" s="84" t="s">
        <v>1533</v>
      </c>
      <c r="H610" s="99" t="s">
        <v>114</v>
      </c>
      <c r="I610" s="85">
        <v>60000</v>
      </c>
      <c r="AH610" s="73"/>
    </row>
    <row r="611" spans="2:34" ht="24" hidden="1" customHeight="1">
      <c r="B611" s="114" t="s">
        <v>131</v>
      </c>
      <c r="C611" s="114">
        <v>45845</v>
      </c>
      <c r="D611" s="114" t="s">
        <v>266</v>
      </c>
      <c r="E611" s="90">
        <v>638400</v>
      </c>
      <c r="F611" s="146" t="s">
        <v>267</v>
      </c>
      <c r="G611" s="84" t="s">
        <v>1534</v>
      </c>
      <c r="H611" s="99" t="s">
        <v>116</v>
      </c>
      <c r="I611" s="85">
        <v>60000</v>
      </c>
      <c r="AH611" s="73"/>
    </row>
    <row r="612" spans="2:34" ht="24" hidden="1" customHeight="1">
      <c r="B612" s="114" t="s">
        <v>131</v>
      </c>
      <c r="C612" s="114">
        <v>45845</v>
      </c>
      <c r="D612" s="114" t="s">
        <v>266</v>
      </c>
      <c r="E612" s="90">
        <v>638400</v>
      </c>
      <c r="F612" s="146" t="s">
        <v>267</v>
      </c>
      <c r="G612" s="84" t="s">
        <v>1535</v>
      </c>
      <c r="H612" s="99" t="s">
        <v>114</v>
      </c>
      <c r="I612" s="85">
        <v>60000</v>
      </c>
      <c r="AH612" s="73"/>
    </row>
    <row r="613" spans="2:34" ht="24" hidden="1" customHeight="1">
      <c r="B613" s="114" t="s">
        <v>131</v>
      </c>
      <c r="C613" s="114">
        <v>45841</v>
      </c>
      <c r="D613" s="114" t="s">
        <v>266</v>
      </c>
      <c r="E613" s="90">
        <v>638400</v>
      </c>
      <c r="F613" s="146" t="s">
        <v>267</v>
      </c>
      <c r="G613" s="84" t="s">
        <v>1536</v>
      </c>
      <c r="H613" s="99" t="s">
        <v>114</v>
      </c>
      <c r="I613" s="85">
        <v>90000</v>
      </c>
      <c r="AH613" s="73"/>
    </row>
    <row r="614" spans="2:34" ht="24" hidden="1" customHeight="1">
      <c r="B614" s="114" t="s">
        <v>131</v>
      </c>
      <c r="C614" s="114">
        <v>45845</v>
      </c>
      <c r="D614" s="114" t="s">
        <v>266</v>
      </c>
      <c r="E614" s="90">
        <v>638400</v>
      </c>
      <c r="F614" s="146" t="s">
        <v>267</v>
      </c>
      <c r="G614" s="84" t="s">
        <v>1537</v>
      </c>
      <c r="H614" s="99" t="s">
        <v>114</v>
      </c>
      <c r="I614" s="85">
        <v>60000</v>
      </c>
      <c r="AH614" s="73"/>
    </row>
    <row r="615" spans="2:34" ht="24" hidden="1" customHeight="1">
      <c r="B615" s="114" t="s">
        <v>131</v>
      </c>
      <c r="C615" s="114">
        <v>45845</v>
      </c>
      <c r="D615" s="114" t="s">
        <v>266</v>
      </c>
      <c r="E615" s="90">
        <v>638400</v>
      </c>
      <c r="F615" s="146" t="s">
        <v>267</v>
      </c>
      <c r="G615" s="84" t="s">
        <v>1538</v>
      </c>
      <c r="H615" s="99" t="s">
        <v>114</v>
      </c>
      <c r="I615" s="85">
        <v>30000</v>
      </c>
      <c r="AH615" s="73"/>
    </row>
    <row r="616" spans="2:34" ht="24" hidden="1" customHeight="1">
      <c r="B616" s="114" t="s">
        <v>131</v>
      </c>
      <c r="C616" s="114">
        <v>45845</v>
      </c>
      <c r="D616" s="114" t="s">
        <v>266</v>
      </c>
      <c r="E616" s="90">
        <v>638400</v>
      </c>
      <c r="F616" s="146" t="s">
        <v>267</v>
      </c>
      <c r="G616" s="84" t="s">
        <v>1539</v>
      </c>
      <c r="H616" s="99" t="s">
        <v>114</v>
      </c>
      <c r="I616" s="85">
        <v>60000</v>
      </c>
      <c r="AH616" s="73"/>
    </row>
    <row r="617" spans="2:34" ht="24" hidden="1" customHeight="1">
      <c r="B617" s="114" t="s">
        <v>131</v>
      </c>
      <c r="C617" s="114">
        <v>45840</v>
      </c>
      <c r="D617" s="114" t="s">
        <v>273</v>
      </c>
      <c r="E617" s="90">
        <v>605700</v>
      </c>
      <c r="F617" s="146" t="s">
        <v>274</v>
      </c>
      <c r="G617" s="84" t="s">
        <v>1540</v>
      </c>
      <c r="H617" s="99" t="s">
        <v>148</v>
      </c>
      <c r="I617" s="85">
        <v>27900</v>
      </c>
      <c r="AH617" s="73"/>
    </row>
    <row r="618" spans="2:34" ht="24" hidden="1" customHeight="1">
      <c r="B618" s="114" t="s">
        <v>131</v>
      </c>
      <c r="C618" s="114">
        <v>45843</v>
      </c>
      <c r="D618" s="114" t="s">
        <v>273</v>
      </c>
      <c r="E618" s="90">
        <v>605700</v>
      </c>
      <c r="F618" s="146" t="s">
        <v>274</v>
      </c>
      <c r="G618" s="84" t="s">
        <v>1541</v>
      </c>
      <c r="H618" s="99" t="s">
        <v>148</v>
      </c>
      <c r="I618" s="85">
        <v>14200</v>
      </c>
      <c r="AH618" s="73"/>
    </row>
    <row r="619" spans="2:34" ht="24" hidden="1" customHeight="1">
      <c r="B619" s="114" t="s">
        <v>131</v>
      </c>
      <c r="C619" s="114">
        <v>45859</v>
      </c>
      <c r="D619" s="114" t="s">
        <v>273</v>
      </c>
      <c r="E619" s="90">
        <v>605700</v>
      </c>
      <c r="F619" s="146" t="s">
        <v>274</v>
      </c>
      <c r="G619" s="84" t="s">
        <v>1542</v>
      </c>
      <c r="H619" s="99" t="s">
        <v>148</v>
      </c>
      <c r="I619" s="85">
        <v>58800</v>
      </c>
      <c r="AH619" s="73"/>
    </row>
    <row r="620" spans="2:34" ht="24" hidden="1" customHeight="1">
      <c r="B620" s="114" t="s">
        <v>131</v>
      </c>
      <c r="C620" s="114">
        <v>45859</v>
      </c>
      <c r="D620" s="114" t="s">
        <v>287</v>
      </c>
      <c r="E620" s="90">
        <v>663100</v>
      </c>
      <c r="F620" s="146" t="s">
        <v>424</v>
      </c>
      <c r="G620" s="84" t="s">
        <v>1543</v>
      </c>
      <c r="H620" s="99" t="s">
        <v>170</v>
      </c>
      <c r="I620" s="85">
        <v>50000</v>
      </c>
      <c r="AH620" s="73"/>
    </row>
    <row r="621" spans="2:34" ht="24" hidden="1" customHeight="1">
      <c r="B621" s="114" t="s">
        <v>131</v>
      </c>
      <c r="C621" s="114">
        <v>45859</v>
      </c>
      <c r="D621" s="114" t="s">
        <v>287</v>
      </c>
      <c r="E621" s="90">
        <v>663100</v>
      </c>
      <c r="F621" s="146" t="s">
        <v>424</v>
      </c>
      <c r="G621" s="84" t="s">
        <v>1544</v>
      </c>
      <c r="H621" s="99" t="s">
        <v>168</v>
      </c>
      <c r="I621" s="85">
        <v>50000</v>
      </c>
      <c r="AH621" s="73"/>
    </row>
    <row r="622" spans="2:34" ht="24" hidden="1" customHeight="1">
      <c r="B622" s="114" t="s">
        <v>131</v>
      </c>
      <c r="C622" s="114">
        <v>45859</v>
      </c>
      <c r="D622" s="114" t="s">
        <v>287</v>
      </c>
      <c r="E622" s="90">
        <v>663100</v>
      </c>
      <c r="F622" s="146" t="s">
        <v>424</v>
      </c>
      <c r="G622" s="84" t="s">
        <v>1545</v>
      </c>
      <c r="H622" s="99" t="s">
        <v>164</v>
      </c>
      <c r="I622" s="85">
        <v>50000</v>
      </c>
      <c r="AH622" s="73"/>
    </row>
    <row r="623" spans="2:34" ht="24" hidden="1" customHeight="1">
      <c r="B623" s="114" t="s">
        <v>131</v>
      </c>
      <c r="C623" s="114">
        <v>45859</v>
      </c>
      <c r="D623" s="114" t="s">
        <v>287</v>
      </c>
      <c r="E623" s="90">
        <v>663100</v>
      </c>
      <c r="F623" s="146" t="s">
        <v>424</v>
      </c>
      <c r="G623" s="84" t="s">
        <v>1546</v>
      </c>
      <c r="H623" s="99" t="s">
        <v>167</v>
      </c>
      <c r="I623" s="85">
        <v>50000</v>
      </c>
      <c r="AH623" s="73"/>
    </row>
    <row r="624" spans="2:34" ht="24" hidden="1" customHeight="1">
      <c r="B624" s="114" t="s">
        <v>131</v>
      </c>
      <c r="C624" s="114">
        <v>45859</v>
      </c>
      <c r="D624" s="114" t="s">
        <v>287</v>
      </c>
      <c r="E624" s="90">
        <v>663100</v>
      </c>
      <c r="F624" s="146" t="s">
        <v>424</v>
      </c>
      <c r="G624" s="84" t="s">
        <v>1547</v>
      </c>
      <c r="H624" s="99" t="s">
        <v>165</v>
      </c>
      <c r="I624" s="85">
        <v>50000</v>
      </c>
      <c r="AH624" s="73"/>
    </row>
    <row r="625" spans="2:34" ht="24" hidden="1" customHeight="1">
      <c r="B625" s="114" t="s">
        <v>131</v>
      </c>
      <c r="C625" s="114">
        <v>45859</v>
      </c>
      <c r="D625" s="114" t="s">
        <v>287</v>
      </c>
      <c r="E625" s="90">
        <v>663100</v>
      </c>
      <c r="F625" s="146" t="s">
        <v>424</v>
      </c>
      <c r="G625" s="84" t="s">
        <v>1548</v>
      </c>
      <c r="H625" s="99" t="s">
        <v>174</v>
      </c>
      <c r="I625" s="85">
        <v>50000</v>
      </c>
      <c r="AH625" s="73"/>
    </row>
    <row r="626" spans="2:34" ht="24" hidden="1" customHeight="1">
      <c r="B626" s="114" t="s">
        <v>131</v>
      </c>
      <c r="C626" s="114">
        <v>45859</v>
      </c>
      <c r="D626" s="114" t="s">
        <v>287</v>
      </c>
      <c r="E626" s="90">
        <v>663100</v>
      </c>
      <c r="F626" s="146" t="s">
        <v>424</v>
      </c>
      <c r="G626" s="84" t="s">
        <v>1549</v>
      </c>
      <c r="H626" s="99" t="s">
        <v>169</v>
      </c>
      <c r="I626" s="85">
        <v>50000</v>
      </c>
      <c r="AH626" s="73"/>
    </row>
    <row r="627" spans="2:34" ht="24" hidden="1" customHeight="1">
      <c r="B627" s="114" t="s">
        <v>131</v>
      </c>
      <c r="C627" s="114">
        <v>45859</v>
      </c>
      <c r="D627" s="114" t="s">
        <v>287</v>
      </c>
      <c r="E627" s="90">
        <v>663100</v>
      </c>
      <c r="F627" s="146" t="s">
        <v>424</v>
      </c>
      <c r="G627" s="84" t="s">
        <v>1550</v>
      </c>
      <c r="H627" s="99" t="s">
        <v>166</v>
      </c>
      <c r="I627" s="85">
        <v>50000</v>
      </c>
      <c r="AH627" s="73"/>
    </row>
    <row r="628" spans="2:34" ht="24" hidden="1" customHeight="1">
      <c r="B628" s="114" t="s">
        <v>131</v>
      </c>
      <c r="C628" s="114">
        <v>45839</v>
      </c>
      <c r="D628" s="114" t="s">
        <v>266</v>
      </c>
      <c r="E628" s="90">
        <v>618102</v>
      </c>
      <c r="F628" s="146" t="s">
        <v>282</v>
      </c>
      <c r="G628" s="84" t="s">
        <v>1551</v>
      </c>
      <c r="H628" s="99" t="s">
        <v>153</v>
      </c>
      <c r="I628" s="85">
        <v>1000</v>
      </c>
      <c r="AH628" s="73"/>
    </row>
    <row r="629" spans="2:34" ht="24" hidden="1" customHeight="1">
      <c r="B629" s="114" t="s">
        <v>131</v>
      </c>
      <c r="C629" s="114">
        <v>45855</v>
      </c>
      <c r="D629" s="114" t="s">
        <v>266</v>
      </c>
      <c r="E629" s="90">
        <v>618102</v>
      </c>
      <c r="F629" s="146" t="s">
        <v>282</v>
      </c>
      <c r="G629" s="84" t="s">
        <v>1552</v>
      </c>
      <c r="H629" s="99" t="s">
        <v>153</v>
      </c>
      <c r="I629" s="85">
        <v>300</v>
      </c>
      <c r="AH629" s="73"/>
    </row>
    <row r="630" spans="2:34" ht="24" hidden="1" customHeight="1">
      <c r="B630" s="114" t="s">
        <v>131</v>
      </c>
      <c r="C630" s="114">
        <v>45855</v>
      </c>
      <c r="D630" s="114" t="s">
        <v>266</v>
      </c>
      <c r="E630" s="90">
        <v>618102</v>
      </c>
      <c r="F630" s="146" t="s">
        <v>282</v>
      </c>
      <c r="G630" s="84" t="s">
        <v>1552</v>
      </c>
      <c r="H630" s="99" t="s">
        <v>153</v>
      </c>
      <c r="I630" s="85">
        <v>300</v>
      </c>
      <c r="AH630" s="73"/>
    </row>
    <row r="631" spans="2:34" ht="24" hidden="1" customHeight="1">
      <c r="B631" s="114" t="s">
        <v>131</v>
      </c>
      <c r="C631" s="114">
        <v>45842</v>
      </c>
      <c r="D631" s="114" t="s">
        <v>266</v>
      </c>
      <c r="E631" s="90">
        <v>618102</v>
      </c>
      <c r="F631" s="146" t="s">
        <v>282</v>
      </c>
      <c r="G631" s="84" t="s">
        <v>1553</v>
      </c>
      <c r="H631" s="99" t="s">
        <v>153</v>
      </c>
      <c r="I631" s="85">
        <v>1000</v>
      </c>
      <c r="AH631" s="73"/>
    </row>
    <row r="632" spans="2:34" ht="24" hidden="1" customHeight="1">
      <c r="B632" s="114" t="s">
        <v>131</v>
      </c>
      <c r="C632" s="114">
        <v>45842</v>
      </c>
      <c r="D632" s="114" t="s">
        <v>266</v>
      </c>
      <c r="E632" s="90">
        <v>618102</v>
      </c>
      <c r="F632" s="146" t="s">
        <v>282</v>
      </c>
      <c r="G632" s="84" t="s">
        <v>1553</v>
      </c>
      <c r="H632" s="99" t="s">
        <v>153</v>
      </c>
      <c r="I632" s="85">
        <v>1000</v>
      </c>
      <c r="AH632" s="73"/>
    </row>
    <row r="633" spans="2:34" ht="24" hidden="1" customHeight="1">
      <c r="B633" s="114" t="s">
        <v>131</v>
      </c>
      <c r="C633" s="114">
        <v>45843</v>
      </c>
      <c r="D633" s="114" t="s">
        <v>266</v>
      </c>
      <c r="E633" s="90">
        <v>618102</v>
      </c>
      <c r="F633" s="146" t="s">
        <v>282</v>
      </c>
      <c r="G633" s="84" t="s">
        <v>1553</v>
      </c>
      <c r="H633" s="99" t="s">
        <v>153</v>
      </c>
      <c r="I633" s="85">
        <v>1000</v>
      </c>
      <c r="AH633" s="73"/>
    </row>
    <row r="634" spans="2:34" ht="24" hidden="1" customHeight="1">
      <c r="B634" s="114" t="s">
        <v>131</v>
      </c>
      <c r="C634" s="114">
        <v>45844</v>
      </c>
      <c r="D634" s="114" t="s">
        <v>266</v>
      </c>
      <c r="E634" s="90">
        <v>618102</v>
      </c>
      <c r="F634" s="146" t="s">
        <v>282</v>
      </c>
      <c r="G634" s="84" t="s">
        <v>1553</v>
      </c>
      <c r="H634" s="99" t="s">
        <v>153</v>
      </c>
      <c r="I634" s="85">
        <v>400</v>
      </c>
      <c r="AH634" s="73"/>
    </row>
    <row r="635" spans="2:34" ht="24" hidden="1" customHeight="1">
      <c r="B635" s="114" t="s">
        <v>131</v>
      </c>
      <c r="C635" s="114">
        <v>45844</v>
      </c>
      <c r="D635" s="114" t="s">
        <v>266</v>
      </c>
      <c r="E635" s="90">
        <v>618102</v>
      </c>
      <c r="F635" s="146" t="s">
        <v>282</v>
      </c>
      <c r="G635" s="84" t="s">
        <v>1553</v>
      </c>
      <c r="H635" s="99" t="s">
        <v>153</v>
      </c>
      <c r="I635" s="85">
        <v>400</v>
      </c>
      <c r="AH635" s="73"/>
    </row>
    <row r="636" spans="2:34" ht="24" hidden="1" customHeight="1">
      <c r="B636" s="114" t="s">
        <v>131</v>
      </c>
      <c r="C636" s="114">
        <v>45845</v>
      </c>
      <c r="D636" s="114" t="s">
        <v>266</v>
      </c>
      <c r="E636" s="90">
        <v>618102</v>
      </c>
      <c r="F636" s="146" t="s">
        <v>282</v>
      </c>
      <c r="G636" s="84" t="s">
        <v>1553</v>
      </c>
      <c r="H636" s="99" t="s">
        <v>153</v>
      </c>
      <c r="I636" s="85">
        <v>300</v>
      </c>
      <c r="AH636" s="73"/>
    </row>
    <row r="637" spans="2:34" ht="24" hidden="1" customHeight="1">
      <c r="B637" s="114" t="s">
        <v>131</v>
      </c>
      <c r="C637" s="114">
        <v>45845</v>
      </c>
      <c r="D637" s="114" t="s">
        <v>266</v>
      </c>
      <c r="E637" s="90">
        <v>618102</v>
      </c>
      <c r="F637" s="146" t="s">
        <v>282</v>
      </c>
      <c r="G637" s="84" t="s">
        <v>1553</v>
      </c>
      <c r="H637" s="99" t="s">
        <v>153</v>
      </c>
      <c r="I637" s="85">
        <v>300</v>
      </c>
      <c r="AH637" s="73"/>
    </row>
    <row r="638" spans="2:34" ht="24" hidden="1" customHeight="1">
      <c r="B638" s="114" t="s">
        <v>131</v>
      </c>
      <c r="C638" s="114">
        <v>45859</v>
      </c>
      <c r="D638" s="114" t="s">
        <v>287</v>
      </c>
      <c r="E638" s="90">
        <v>663800</v>
      </c>
      <c r="F638" s="146" t="s">
        <v>422</v>
      </c>
      <c r="G638" s="84" t="s">
        <v>1554</v>
      </c>
      <c r="H638" s="99" t="s">
        <v>170</v>
      </c>
      <c r="I638" s="85">
        <v>100000</v>
      </c>
      <c r="AH638" s="73"/>
    </row>
    <row r="639" spans="2:34" ht="24" hidden="1" customHeight="1">
      <c r="B639" s="114" t="s">
        <v>131</v>
      </c>
      <c r="C639" s="114">
        <v>45859</v>
      </c>
      <c r="D639" s="114" t="s">
        <v>287</v>
      </c>
      <c r="E639" s="90">
        <v>663800</v>
      </c>
      <c r="F639" s="146" t="s">
        <v>422</v>
      </c>
      <c r="G639" s="84" t="s">
        <v>1555</v>
      </c>
      <c r="H639" s="99" t="s">
        <v>164</v>
      </c>
      <c r="I639" s="85">
        <v>100000</v>
      </c>
      <c r="AH639" s="73"/>
    </row>
    <row r="640" spans="2:34" ht="24" hidden="1" customHeight="1">
      <c r="B640" s="114" t="s">
        <v>131</v>
      </c>
      <c r="C640" s="114">
        <v>45859</v>
      </c>
      <c r="D640" s="114" t="s">
        <v>287</v>
      </c>
      <c r="E640" s="90">
        <v>663800</v>
      </c>
      <c r="F640" s="146" t="s">
        <v>422</v>
      </c>
      <c r="G640" s="84" t="s">
        <v>1556</v>
      </c>
      <c r="H640" s="99" t="s">
        <v>174</v>
      </c>
      <c r="I640" s="85">
        <v>100000</v>
      </c>
      <c r="AH640" s="73"/>
    </row>
    <row r="641" spans="2:34" ht="24" hidden="1" customHeight="1">
      <c r="B641" s="114" t="s">
        <v>131</v>
      </c>
      <c r="C641" s="114">
        <v>45859</v>
      </c>
      <c r="D641" s="114" t="s">
        <v>287</v>
      </c>
      <c r="E641" s="90">
        <v>663800</v>
      </c>
      <c r="F641" s="146" t="s">
        <v>422</v>
      </c>
      <c r="G641" s="84" t="s">
        <v>1557</v>
      </c>
      <c r="H641" s="99" t="s">
        <v>169</v>
      </c>
      <c r="I641" s="85">
        <v>100000</v>
      </c>
      <c r="AH641" s="73"/>
    </row>
    <row r="642" spans="2:34" ht="24" hidden="1" customHeight="1">
      <c r="B642" s="114" t="s">
        <v>131</v>
      </c>
      <c r="C642" s="114">
        <v>45859</v>
      </c>
      <c r="D642" s="114" t="s">
        <v>287</v>
      </c>
      <c r="E642" s="90">
        <v>663800</v>
      </c>
      <c r="F642" s="146" t="s">
        <v>422</v>
      </c>
      <c r="G642" s="84" t="s">
        <v>1558</v>
      </c>
      <c r="H642" s="99" t="s">
        <v>167</v>
      </c>
      <c r="I642" s="85">
        <v>100000</v>
      </c>
      <c r="AH642" s="73"/>
    </row>
    <row r="643" spans="2:34" ht="24" hidden="1" customHeight="1">
      <c r="B643" s="114" t="s">
        <v>131</v>
      </c>
      <c r="C643" s="114">
        <v>45859</v>
      </c>
      <c r="D643" s="114" t="s">
        <v>287</v>
      </c>
      <c r="E643" s="90">
        <v>663800</v>
      </c>
      <c r="F643" s="146" t="s">
        <v>422</v>
      </c>
      <c r="G643" s="84" t="s">
        <v>1559</v>
      </c>
      <c r="H643" s="99" t="s">
        <v>168</v>
      </c>
      <c r="I643" s="85">
        <v>100000</v>
      </c>
      <c r="AH643" s="73"/>
    </row>
    <row r="644" spans="2:34" ht="24" hidden="1" customHeight="1">
      <c r="B644" s="114" t="s">
        <v>131</v>
      </c>
      <c r="C644" s="114">
        <v>45859</v>
      </c>
      <c r="D644" s="114" t="s">
        <v>287</v>
      </c>
      <c r="E644" s="90">
        <v>663800</v>
      </c>
      <c r="F644" s="146" t="s">
        <v>422</v>
      </c>
      <c r="G644" s="84" t="s">
        <v>1560</v>
      </c>
      <c r="H644" s="99" t="s">
        <v>165</v>
      </c>
      <c r="I644" s="85">
        <v>100000</v>
      </c>
      <c r="AH644" s="73"/>
    </row>
    <row r="645" spans="2:34" ht="24" hidden="1" customHeight="1">
      <c r="B645" s="114" t="s">
        <v>131</v>
      </c>
      <c r="C645" s="114">
        <v>45852</v>
      </c>
      <c r="D645" s="114" t="s">
        <v>287</v>
      </c>
      <c r="E645" s="90">
        <v>632700</v>
      </c>
      <c r="F645" s="146" t="s">
        <v>288</v>
      </c>
      <c r="G645" s="84" t="s">
        <v>1561</v>
      </c>
      <c r="H645" s="99" t="s">
        <v>159</v>
      </c>
      <c r="I645" s="85">
        <v>2680125</v>
      </c>
      <c r="AH645" s="73"/>
    </row>
    <row r="646" spans="2:34" ht="24" hidden="1" customHeight="1">
      <c r="B646" s="114" t="s">
        <v>131</v>
      </c>
      <c r="C646" s="114">
        <v>45852</v>
      </c>
      <c r="D646" s="114" t="s">
        <v>287</v>
      </c>
      <c r="E646" s="90">
        <v>632700</v>
      </c>
      <c r="F646" s="146" t="s">
        <v>288</v>
      </c>
      <c r="G646" s="84" t="s">
        <v>1562</v>
      </c>
      <c r="H646" s="99" t="s">
        <v>129</v>
      </c>
      <c r="I646" s="85">
        <v>450000</v>
      </c>
      <c r="AH646" s="73"/>
    </row>
    <row r="647" spans="2:34" ht="24" hidden="1" customHeight="1">
      <c r="B647" s="114" t="s">
        <v>131</v>
      </c>
      <c r="C647" s="114">
        <v>45849</v>
      </c>
      <c r="D647" s="114" t="s">
        <v>287</v>
      </c>
      <c r="E647" s="90">
        <v>632700</v>
      </c>
      <c r="F647" s="146" t="s">
        <v>288</v>
      </c>
      <c r="G647" s="84" t="s">
        <v>1563</v>
      </c>
      <c r="H647" s="99" t="s">
        <v>175</v>
      </c>
      <c r="I647" s="85">
        <v>350000</v>
      </c>
      <c r="AH647" s="73"/>
    </row>
    <row r="648" spans="2:34" ht="24" hidden="1" customHeight="1">
      <c r="B648" s="114" t="s">
        <v>131</v>
      </c>
      <c r="C648" s="114">
        <v>45859</v>
      </c>
      <c r="D648" s="114" t="s">
        <v>287</v>
      </c>
      <c r="E648" s="90">
        <v>632700</v>
      </c>
      <c r="F648" s="146" t="s">
        <v>288</v>
      </c>
      <c r="G648" s="84" t="s">
        <v>1564</v>
      </c>
      <c r="H648" s="99" t="s">
        <v>172</v>
      </c>
      <c r="I648" s="85">
        <v>350000</v>
      </c>
      <c r="AH648" s="73"/>
    </row>
    <row r="649" spans="2:34" ht="24" hidden="1" customHeight="1">
      <c r="B649" s="114" t="s">
        <v>131</v>
      </c>
      <c r="C649" s="114">
        <v>45852</v>
      </c>
      <c r="D649" s="114" t="s">
        <v>287</v>
      </c>
      <c r="E649" s="90">
        <v>632700</v>
      </c>
      <c r="F649" s="146" t="s">
        <v>288</v>
      </c>
      <c r="G649" s="84" t="s">
        <v>1565</v>
      </c>
      <c r="H649" s="99" t="s">
        <v>160</v>
      </c>
      <c r="I649" s="85">
        <v>1378350</v>
      </c>
      <c r="AH649" s="73"/>
    </row>
    <row r="650" spans="2:34" ht="24" hidden="1" customHeight="1">
      <c r="B650" s="114" t="s">
        <v>131</v>
      </c>
      <c r="C650" s="114">
        <v>45859</v>
      </c>
      <c r="D650" s="114" t="s">
        <v>287</v>
      </c>
      <c r="E650" s="90">
        <v>661100</v>
      </c>
      <c r="F650" s="146" t="s">
        <v>427</v>
      </c>
      <c r="G650" s="84" t="s">
        <v>1566</v>
      </c>
      <c r="H650" s="99" t="s">
        <v>170</v>
      </c>
      <c r="I650" s="85">
        <v>320747</v>
      </c>
      <c r="AH650" s="73"/>
    </row>
    <row r="651" spans="2:34" ht="24" hidden="1" customHeight="1">
      <c r="B651" s="114" t="s">
        <v>131</v>
      </c>
      <c r="C651" s="114">
        <v>45859</v>
      </c>
      <c r="D651" s="114" t="s">
        <v>287</v>
      </c>
      <c r="E651" s="90">
        <v>661100</v>
      </c>
      <c r="F651" s="146" t="s">
        <v>427</v>
      </c>
      <c r="G651" s="84" t="s">
        <v>1567</v>
      </c>
      <c r="H651" s="99" t="s">
        <v>176</v>
      </c>
      <c r="I651" s="85">
        <v>127697</v>
      </c>
      <c r="AH651" s="73"/>
    </row>
    <row r="652" spans="2:34" ht="24" hidden="1" customHeight="1">
      <c r="B652" s="114" t="s">
        <v>131</v>
      </c>
      <c r="C652" s="114">
        <v>45859</v>
      </c>
      <c r="D652" s="114" t="s">
        <v>287</v>
      </c>
      <c r="E652" s="90">
        <v>661100</v>
      </c>
      <c r="F652" s="146" t="s">
        <v>427</v>
      </c>
      <c r="G652" s="84" t="s">
        <v>1568</v>
      </c>
      <c r="H652" s="99" t="s">
        <v>168</v>
      </c>
      <c r="I652" s="85">
        <v>320747</v>
      </c>
      <c r="AH652" s="73"/>
    </row>
    <row r="653" spans="2:34" ht="24" hidden="1" customHeight="1">
      <c r="B653" s="114" t="s">
        <v>131</v>
      </c>
      <c r="C653" s="114">
        <v>45859</v>
      </c>
      <c r="D653" s="114" t="s">
        <v>287</v>
      </c>
      <c r="E653" s="90">
        <v>661100</v>
      </c>
      <c r="F653" s="146" t="s">
        <v>427</v>
      </c>
      <c r="G653" s="84" t="s">
        <v>1569</v>
      </c>
      <c r="H653" s="99" t="s">
        <v>165</v>
      </c>
      <c r="I653" s="85">
        <v>409336</v>
      </c>
      <c r="AH653" s="73"/>
    </row>
    <row r="654" spans="2:34" ht="24" hidden="1" customHeight="1">
      <c r="B654" s="114" t="s">
        <v>131</v>
      </c>
      <c r="C654" s="114">
        <v>45859</v>
      </c>
      <c r="D654" s="114" t="s">
        <v>287</v>
      </c>
      <c r="E654" s="90">
        <v>661100</v>
      </c>
      <c r="F654" s="146" t="s">
        <v>427</v>
      </c>
      <c r="G654" s="84" t="s">
        <v>1570</v>
      </c>
      <c r="H654" s="99" t="s">
        <v>164</v>
      </c>
      <c r="I654" s="85">
        <v>409336</v>
      </c>
      <c r="AH654" s="73"/>
    </row>
    <row r="655" spans="2:34" ht="24" hidden="1" customHeight="1">
      <c r="B655" s="114" t="s">
        <v>131</v>
      </c>
      <c r="C655" s="114">
        <v>45859</v>
      </c>
      <c r="D655" s="114" t="s">
        <v>287</v>
      </c>
      <c r="E655" s="90">
        <v>661100</v>
      </c>
      <c r="F655" s="146" t="s">
        <v>427</v>
      </c>
      <c r="G655" s="84" t="s">
        <v>1571</v>
      </c>
      <c r="H655" s="99" t="s">
        <v>166</v>
      </c>
      <c r="I655" s="85">
        <v>781224</v>
      </c>
      <c r="AH655" s="73"/>
    </row>
    <row r="656" spans="2:34" ht="24" hidden="1" customHeight="1">
      <c r="B656" s="114" t="s">
        <v>131</v>
      </c>
      <c r="C656" s="114">
        <v>45859</v>
      </c>
      <c r="D656" s="114" t="s">
        <v>287</v>
      </c>
      <c r="E656" s="90">
        <v>661100</v>
      </c>
      <c r="F656" s="146" t="s">
        <v>427</v>
      </c>
      <c r="G656" s="84" t="s">
        <v>1572</v>
      </c>
      <c r="H656" s="99" t="s">
        <v>174</v>
      </c>
      <c r="I656" s="85">
        <v>320747</v>
      </c>
      <c r="AH656" s="73"/>
    </row>
    <row r="657" spans="2:34" ht="24" hidden="1" customHeight="1">
      <c r="B657" s="114" t="s">
        <v>131</v>
      </c>
      <c r="C657" s="114">
        <v>45859</v>
      </c>
      <c r="D657" s="114" t="s">
        <v>287</v>
      </c>
      <c r="E657" s="90">
        <v>661100</v>
      </c>
      <c r="F657" s="146" t="s">
        <v>427</v>
      </c>
      <c r="G657" s="84" t="s">
        <v>1573</v>
      </c>
      <c r="H657" s="99" t="s">
        <v>169</v>
      </c>
      <c r="I657" s="85">
        <v>320747</v>
      </c>
      <c r="AH657" s="73"/>
    </row>
    <row r="658" spans="2:34" ht="24" hidden="1" customHeight="1">
      <c r="B658" s="114" t="s">
        <v>131</v>
      </c>
      <c r="C658" s="114">
        <v>45859</v>
      </c>
      <c r="D658" s="114" t="s">
        <v>287</v>
      </c>
      <c r="E658" s="90">
        <v>661100</v>
      </c>
      <c r="F658" s="146" t="s">
        <v>427</v>
      </c>
      <c r="G658" s="84" t="s">
        <v>1574</v>
      </c>
      <c r="H658" s="99" t="s">
        <v>167</v>
      </c>
      <c r="I658" s="85">
        <v>409336</v>
      </c>
      <c r="AH658" s="73"/>
    </row>
    <row r="659" spans="2:34" ht="24" hidden="1" customHeight="1">
      <c r="B659" s="114" t="s">
        <v>131</v>
      </c>
      <c r="C659" s="114">
        <v>45859</v>
      </c>
      <c r="D659" s="114" t="s">
        <v>287</v>
      </c>
      <c r="E659" s="90">
        <v>641300</v>
      </c>
      <c r="F659" s="146" t="s">
        <v>429</v>
      </c>
      <c r="G659" s="84" t="s">
        <v>1575</v>
      </c>
      <c r="H659" s="99" t="s">
        <v>136</v>
      </c>
      <c r="I659" s="85">
        <v>5108</v>
      </c>
      <c r="AH659" s="73"/>
    </row>
    <row r="660" spans="2:34" ht="24" hidden="1" customHeight="1">
      <c r="B660" s="114" t="s">
        <v>131</v>
      </c>
      <c r="C660" s="114">
        <v>45859</v>
      </c>
      <c r="D660" s="114" t="s">
        <v>287</v>
      </c>
      <c r="E660" s="90">
        <v>641300</v>
      </c>
      <c r="F660" s="146" t="s">
        <v>429</v>
      </c>
      <c r="G660" s="84" t="s">
        <v>1576</v>
      </c>
      <c r="H660" s="99" t="s">
        <v>136</v>
      </c>
      <c r="I660" s="85">
        <v>18830</v>
      </c>
      <c r="AH660" s="73"/>
    </row>
    <row r="661" spans="2:34" ht="24" hidden="1" customHeight="1">
      <c r="B661" s="114" t="s">
        <v>131</v>
      </c>
      <c r="C661" s="115">
        <v>45859</v>
      </c>
      <c r="D661" s="115" t="s">
        <v>287</v>
      </c>
      <c r="E661" s="103">
        <v>641300</v>
      </c>
      <c r="F661" s="147" t="s">
        <v>429</v>
      </c>
      <c r="G661" s="104" t="s">
        <v>1577</v>
      </c>
      <c r="H661" s="99" t="s">
        <v>136</v>
      </c>
      <c r="I661" s="105">
        <v>22373</v>
      </c>
      <c r="AH661" s="73"/>
    </row>
    <row r="662" spans="2:34" ht="24" customHeight="1">
      <c r="B662" s="114" t="s">
        <v>135</v>
      </c>
      <c r="C662" s="114">
        <v>45915</v>
      </c>
      <c r="D662" s="114" t="s">
        <v>273</v>
      </c>
      <c r="E662" s="90">
        <v>605700</v>
      </c>
      <c r="F662" s="146" t="s">
        <v>274</v>
      </c>
      <c r="G662" s="84" t="s">
        <v>1578</v>
      </c>
      <c r="H662" s="99" t="s">
        <v>148</v>
      </c>
      <c r="I662" s="85">
        <v>62400</v>
      </c>
      <c r="AH662" s="73"/>
    </row>
    <row r="663" spans="2:34" ht="24" customHeight="1">
      <c r="B663" s="114" t="s">
        <v>135</v>
      </c>
      <c r="C663" s="114">
        <v>45908</v>
      </c>
      <c r="D663" s="114" t="s">
        <v>266</v>
      </c>
      <c r="E663" s="90">
        <v>605800</v>
      </c>
      <c r="F663" s="146" t="s">
        <v>285</v>
      </c>
      <c r="G663" s="84" t="s">
        <v>1579</v>
      </c>
      <c r="H663" s="99" t="s">
        <v>147</v>
      </c>
      <c r="I663" s="85">
        <v>25000</v>
      </c>
      <c r="AH663" s="73"/>
    </row>
    <row r="664" spans="2:34" ht="24" customHeight="1">
      <c r="B664" s="114" t="s">
        <v>135</v>
      </c>
      <c r="C664" s="114">
        <v>45923</v>
      </c>
      <c r="D664" s="114" t="s">
        <v>383</v>
      </c>
      <c r="E664" s="90">
        <v>646800</v>
      </c>
      <c r="F664" s="146" t="s">
        <v>385</v>
      </c>
      <c r="G664" s="84" t="s">
        <v>1580</v>
      </c>
      <c r="H664" s="99" t="s">
        <v>144</v>
      </c>
      <c r="I664" s="85">
        <v>2500</v>
      </c>
      <c r="AH664" s="73"/>
    </row>
    <row r="665" spans="2:34" ht="24" customHeight="1">
      <c r="B665" s="114" t="s">
        <v>135</v>
      </c>
      <c r="C665" s="114">
        <v>45916</v>
      </c>
      <c r="D665" s="114" t="s">
        <v>266</v>
      </c>
      <c r="E665" s="90">
        <v>628800</v>
      </c>
      <c r="F665" s="146" t="s">
        <v>306</v>
      </c>
      <c r="G665" s="84" t="s">
        <v>1581</v>
      </c>
      <c r="H665" s="99" t="s">
        <v>73</v>
      </c>
      <c r="I665" s="85">
        <v>15100</v>
      </c>
      <c r="AH665" s="73"/>
    </row>
    <row r="666" spans="2:34" ht="24" customHeight="1">
      <c r="B666" s="114" t="s">
        <v>135</v>
      </c>
      <c r="C666" s="114">
        <v>45916</v>
      </c>
      <c r="D666" s="114" t="s">
        <v>266</v>
      </c>
      <c r="E666" s="90">
        <v>628800</v>
      </c>
      <c r="F666" s="146" t="s">
        <v>306</v>
      </c>
      <c r="G666" s="84" t="s">
        <v>1582</v>
      </c>
      <c r="H666" s="99" t="s">
        <v>73</v>
      </c>
      <c r="I666" s="85">
        <v>15100</v>
      </c>
      <c r="AH666" s="73"/>
    </row>
    <row r="667" spans="2:34" ht="24" customHeight="1">
      <c r="B667" s="114" t="s">
        <v>135</v>
      </c>
      <c r="C667" s="114">
        <v>45916</v>
      </c>
      <c r="D667" s="114" t="s">
        <v>266</v>
      </c>
      <c r="E667" s="90">
        <v>628800</v>
      </c>
      <c r="F667" s="146" t="s">
        <v>306</v>
      </c>
      <c r="G667" s="84" t="s">
        <v>1583</v>
      </c>
      <c r="H667" s="99" t="s">
        <v>73</v>
      </c>
      <c r="I667" s="85">
        <v>15100</v>
      </c>
      <c r="AH667" s="73"/>
    </row>
    <row r="668" spans="2:34" ht="24" customHeight="1">
      <c r="B668" s="114" t="s">
        <v>135</v>
      </c>
      <c r="C668" s="114">
        <v>45916</v>
      </c>
      <c r="D668" s="114" t="s">
        <v>266</v>
      </c>
      <c r="E668" s="90">
        <v>628800</v>
      </c>
      <c r="F668" s="146" t="s">
        <v>306</v>
      </c>
      <c r="G668" s="84" t="s">
        <v>1584</v>
      </c>
      <c r="H668" s="99" t="s">
        <v>73</v>
      </c>
      <c r="I668" s="85">
        <v>15500</v>
      </c>
      <c r="AH668" s="73"/>
    </row>
    <row r="669" spans="2:34" ht="24" customHeight="1">
      <c r="B669" s="114" t="s">
        <v>135</v>
      </c>
      <c r="C669" s="114">
        <v>45916</v>
      </c>
      <c r="D669" s="114" t="s">
        <v>266</v>
      </c>
      <c r="E669" s="90">
        <v>628800</v>
      </c>
      <c r="F669" s="146" t="s">
        <v>306</v>
      </c>
      <c r="G669" s="84" t="s">
        <v>1585</v>
      </c>
      <c r="H669" s="99" t="s">
        <v>73</v>
      </c>
      <c r="I669" s="85">
        <v>15100</v>
      </c>
      <c r="AH669" s="73"/>
    </row>
    <row r="670" spans="2:34" ht="24" customHeight="1">
      <c r="B670" s="114" t="s">
        <v>135</v>
      </c>
      <c r="C670" s="114">
        <v>45916</v>
      </c>
      <c r="D670" s="114" t="s">
        <v>266</v>
      </c>
      <c r="E670" s="90">
        <v>628800</v>
      </c>
      <c r="F670" s="146" t="s">
        <v>306</v>
      </c>
      <c r="G670" s="84" t="s">
        <v>1586</v>
      </c>
      <c r="H670" s="99" t="s">
        <v>73</v>
      </c>
      <c r="I670" s="85">
        <v>15500</v>
      </c>
      <c r="AH670" s="73"/>
    </row>
    <row r="671" spans="2:34" ht="24" customHeight="1">
      <c r="B671" s="114" t="s">
        <v>135</v>
      </c>
      <c r="C671" s="114">
        <v>45916</v>
      </c>
      <c r="D671" s="114" t="s">
        <v>266</v>
      </c>
      <c r="E671" s="90">
        <v>628800</v>
      </c>
      <c r="F671" s="146" t="s">
        <v>306</v>
      </c>
      <c r="G671" s="84" t="s">
        <v>1587</v>
      </c>
      <c r="H671" s="99" t="s">
        <v>73</v>
      </c>
      <c r="I671" s="85">
        <v>15100</v>
      </c>
      <c r="AH671" s="73"/>
    </row>
    <row r="672" spans="2:34" ht="24" customHeight="1">
      <c r="B672" s="114" t="s">
        <v>135</v>
      </c>
      <c r="C672" s="114">
        <v>45916</v>
      </c>
      <c r="D672" s="114" t="s">
        <v>266</v>
      </c>
      <c r="E672" s="90">
        <v>628800</v>
      </c>
      <c r="F672" s="146" t="s">
        <v>306</v>
      </c>
      <c r="G672" s="84" t="s">
        <v>1588</v>
      </c>
      <c r="H672" s="99" t="s">
        <v>73</v>
      </c>
      <c r="I672" s="85">
        <v>15500</v>
      </c>
      <c r="AH672" s="73"/>
    </row>
    <row r="673" spans="2:34" ht="24" customHeight="1">
      <c r="B673" s="114" t="s">
        <v>135</v>
      </c>
      <c r="C673" s="114">
        <v>45916</v>
      </c>
      <c r="D673" s="114" t="s">
        <v>266</v>
      </c>
      <c r="E673" s="90">
        <v>628800</v>
      </c>
      <c r="F673" s="146" t="s">
        <v>306</v>
      </c>
      <c r="G673" s="84" t="s">
        <v>1589</v>
      </c>
      <c r="H673" s="99" t="s">
        <v>73</v>
      </c>
      <c r="I673" s="85">
        <v>15500</v>
      </c>
      <c r="AH673" s="73"/>
    </row>
    <row r="674" spans="2:34" ht="24" customHeight="1">
      <c r="B674" s="114" t="s">
        <v>135</v>
      </c>
      <c r="C674" s="114">
        <v>45916</v>
      </c>
      <c r="D674" s="114" t="s">
        <v>266</v>
      </c>
      <c r="E674" s="90">
        <v>628800</v>
      </c>
      <c r="F674" s="146" t="s">
        <v>306</v>
      </c>
      <c r="G674" s="84" t="s">
        <v>1590</v>
      </c>
      <c r="H674" s="99" t="s">
        <v>73</v>
      </c>
      <c r="I674" s="85">
        <v>15100</v>
      </c>
      <c r="AH674" s="73"/>
    </row>
    <row r="675" spans="2:34" ht="24" customHeight="1">
      <c r="B675" s="114" t="s">
        <v>135</v>
      </c>
      <c r="C675" s="114">
        <v>45916</v>
      </c>
      <c r="D675" s="114" t="s">
        <v>266</v>
      </c>
      <c r="E675" s="90">
        <v>628800</v>
      </c>
      <c r="F675" s="146" t="s">
        <v>306</v>
      </c>
      <c r="G675" s="84" t="s">
        <v>1591</v>
      </c>
      <c r="H675" s="99" t="s">
        <v>73</v>
      </c>
      <c r="I675" s="85">
        <v>15100</v>
      </c>
      <c r="AH675" s="73"/>
    </row>
    <row r="676" spans="2:34" ht="24" customHeight="1">
      <c r="B676" s="114" t="s">
        <v>135</v>
      </c>
      <c r="C676" s="114">
        <v>45916</v>
      </c>
      <c r="D676" s="114" t="s">
        <v>266</v>
      </c>
      <c r="E676" s="90">
        <v>628800</v>
      </c>
      <c r="F676" s="146" t="s">
        <v>306</v>
      </c>
      <c r="G676" s="84" t="s">
        <v>1592</v>
      </c>
      <c r="H676" s="99" t="s">
        <v>73</v>
      </c>
      <c r="I676" s="85">
        <v>15100</v>
      </c>
      <c r="AH676" s="73"/>
    </row>
    <row r="677" spans="2:34" ht="24" customHeight="1">
      <c r="B677" s="114" t="s">
        <v>135</v>
      </c>
      <c r="C677" s="114">
        <v>45922</v>
      </c>
      <c r="D677" s="114" t="s">
        <v>287</v>
      </c>
      <c r="E677" s="90">
        <v>664100</v>
      </c>
      <c r="F677" s="146" t="s">
        <v>420</v>
      </c>
      <c r="G677" s="84" t="s">
        <v>1593</v>
      </c>
      <c r="H677" s="99" t="s">
        <v>136</v>
      </c>
      <c r="I677" s="85">
        <v>95205</v>
      </c>
      <c r="AH677" s="73"/>
    </row>
    <row r="678" spans="2:34" ht="24" customHeight="1">
      <c r="B678" s="114" t="s">
        <v>135</v>
      </c>
      <c r="C678" s="114">
        <v>45922</v>
      </c>
      <c r="D678" s="114" t="s">
        <v>287</v>
      </c>
      <c r="E678" s="90">
        <v>664100</v>
      </c>
      <c r="F678" s="146" t="s">
        <v>420</v>
      </c>
      <c r="G678" s="84" t="s">
        <v>1594</v>
      </c>
      <c r="H678" s="99" t="s">
        <v>136</v>
      </c>
      <c r="I678" s="85">
        <v>24773</v>
      </c>
      <c r="AH678" s="73"/>
    </row>
    <row r="679" spans="2:34" ht="24" customHeight="1">
      <c r="B679" s="114" t="s">
        <v>135</v>
      </c>
      <c r="C679" s="114">
        <v>45922</v>
      </c>
      <c r="D679" s="114" t="s">
        <v>287</v>
      </c>
      <c r="E679" s="90">
        <v>664100</v>
      </c>
      <c r="F679" s="146" t="s">
        <v>420</v>
      </c>
      <c r="G679" s="84" t="s">
        <v>1595</v>
      </c>
      <c r="H679" s="99" t="s">
        <v>136</v>
      </c>
      <c r="I679" s="85">
        <v>161258</v>
      </c>
      <c r="AH679" s="73"/>
    </row>
    <row r="680" spans="2:34" ht="24" customHeight="1">
      <c r="B680" s="114" t="s">
        <v>135</v>
      </c>
      <c r="C680" s="114">
        <v>45922</v>
      </c>
      <c r="D680" s="114" t="s">
        <v>287</v>
      </c>
      <c r="E680" s="90">
        <v>664100</v>
      </c>
      <c r="F680" s="146" t="s">
        <v>420</v>
      </c>
      <c r="G680" s="84" t="s">
        <v>1596</v>
      </c>
      <c r="H680" s="99" t="s">
        <v>136</v>
      </c>
      <c r="I680" s="85">
        <v>101025</v>
      </c>
      <c r="AH680" s="73"/>
    </row>
    <row r="681" spans="2:34" ht="24" customHeight="1">
      <c r="B681" s="114" t="s">
        <v>135</v>
      </c>
      <c r="C681" s="114">
        <v>45922</v>
      </c>
      <c r="D681" s="114" t="s">
        <v>287</v>
      </c>
      <c r="E681" s="90">
        <v>664100</v>
      </c>
      <c r="F681" s="146" t="s">
        <v>420</v>
      </c>
      <c r="G681" s="84" t="s">
        <v>1597</v>
      </c>
      <c r="H681" s="99" t="s">
        <v>136</v>
      </c>
      <c r="I681" s="85">
        <v>79411</v>
      </c>
      <c r="AH681" s="73"/>
    </row>
    <row r="682" spans="2:34" ht="24" customHeight="1">
      <c r="B682" s="114" t="s">
        <v>135</v>
      </c>
      <c r="C682" s="114">
        <v>45922</v>
      </c>
      <c r="D682" s="114" t="s">
        <v>287</v>
      </c>
      <c r="E682" s="90">
        <v>664100</v>
      </c>
      <c r="F682" s="146" t="s">
        <v>420</v>
      </c>
      <c r="G682" s="84" t="s">
        <v>1598</v>
      </c>
      <c r="H682" s="99" t="s">
        <v>136</v>
      </c>
      <c r="I682" s="85">
        <v>101025</v>
      </c>
      <c r="AH682" s="73"/>
    </row>
    <row r="683" spans="2:34" ht="24" customHeight="1">
      <c r="B683" s="114" t="s">
        <v>135</v>
      </c>
      <c r="C683" s="114">
        <v>45922</v>
      </c>
      <c r="D683" s="114" t="s">
        <v>287</v>
      </c>
      <c r="E683" s="90">
        <v>664100</v>
      </c>
      <c r="F683" s="146" t="s">
        <v>420</v>
      </c>
      <c r="G683" s="84" t="s">
        <v>1599</v>
      </c>
      <c r="H683" s="99" t="s">
        <v>136</v>
      </c>
      <c r="I683" s="85">
        <v>24773</v>
      </c>
      <c r="AH683" s="73"/>
    </row>
    <row r="684" spans="2:34" ht="24" customHeight="1">
      <c r="B684" s="114" t="s">
        <v>135</v>
      </c>
      <c r="C684" s="114">
        <v>45922</v>
      </c>
      <c r="D684" s="114" t="s">
        <v>287</v>
      </c>
      <c r="E684" s="90">
        <v>664100</v>
      </c>
      <c r="F684" s="146" t="s">
        <v>420</v>
      </c>
      <c r="G684" s="84" t="s">
        <v>1600</v>
      </c>
      <c r="H684" s="99" t="s">
        <v>136</v>
      </c>
      <c r="I684" s="85">
        <v>95205</v>
      </c>
      <c r="AH684" s="73"/>
    </row>
    <row r="685" spans="2:34" ht="24" customHeight="1">
      <c r="B685" s="114" t="s">
        <v>135</v>
      </c>
      <c r="C685" s="114">
        <v>45923</v>
      </c>
      <c r="D685" s="114" t="s">
        <v>383</v>
      </c>
      <c r="E685" s="90">
        <v>646200</v>
      </c>
      <c r="F685" s="146" t="s">
        <v>329</v>
      </c>
      <c r="G685" s="84" t="s">
        <v>1601</v>
      </c>
      <c r="H685" s="99" t="s">
        <v>144</v>
      </c>
      <c r="I685" s="85">
        <v>28800</v>
      </c>
      <c r="AH685" s="73"/>
    </row>
    <row r="686" spans="2:34" ht="24" customHeight="1">
      <c r="B686" s="114" t="s">
        <v>135</v>
      </c>
      <c r="C686" s="114">
        <v>45901</v>
      </c>
      <c r="D686" s="114" t="s">
        <v>273</v>
      </c>
      <c r="E686" s="90">
        <v>624200</v>
      </c>
      <c r="F686" s="146" t="s">
        <v>393</v>
      </c>
      <c r="G686" s="84" t="s">
        <v>1602</v>
      </c>
      <c r="H686" s="99" t="s">
        <v>146</v>
      </c>
      <c r="I686" s="85">
        <v>5000</v>
      </c>
      <c r="AH686" s="73"/>
    </row>
    <row r="687" spans="2:34" ht="24" customHeight="1">
      <c r="B687" s="114" t="s">
        <v>135</v>
      </c>
      <c r="C687" s="114">
        <v>45910</v>
      </c>
      <c r="D687" s="114" t="s">
        <v>273</v>
      </c>
      <c r="E687" s="90">
        <v>624200</v>
      </c>
      <c r="F687" s="146" t="s">
        <v>393</v>
      </c>
      <c r="G687" s="84" t="s">
        <v>1603</v>
      </c>
      <c r="H687" s="99" t="s">
        <v>146</v>
      </c>
      <c r="I687" s="85">
        <v>2000</v>
      </c>
      <c r="AH687" s="73"/>
    </row>
    <row r="688" spans="2:34" ht="24" customHeight="1">
      <c r="B688" s="114" t="s">
        <v>135</v>
      </c>
      <c r="C688" s="114">
        <v>45925</v>
      </c>
      <c r="D688" s="114" t="s">
        <v>273</v>
      </c>
      <c r="E688" s="90">
        <v>624200</v>
      </c>
      <c r="F688" s="146" t="s">
        <v>393</v>
      </c>
      <c r="G688" s="84" t="s">
        <v>1604</v>
      </c>
      <c r="H688" s="99" t="s">
        <v>146</v>
      </c>
      <c r="I688" s="85">
        <v>90500</v>
      </c>
      <c r="AH688" s="73"/>
    </row>
    <row r="689" spans="2:34" ht="24" customHeight="1">
      <c r="B689" s="114" t="s">
        <v>135</v>
      </c>
      <c r="C689" s="114">
        <v>45925</v>
      </c>
      <c r="D689" s="114" t="s">
        <v>273</v>
      </c>
      <c r="E689" s="90">
        <v>624200</v>
      </c>
      <c r="F689" s="146" t="s">
        <v>393</v>
      </c>
      <c r="G689" s="84" t="s">
        <v>1604</v>
      </c>
      <c r="H689" s="99" t="s">
        <v>146</v>
      </c>
      <c r="I689" s="85">
        <v>90500</v>
      </c>
      <c r="AH689" s="73"/>
    </row>
    <row r="690" spans="2:34" ht="24" customHeight="1">
      <c r="B690" s="114" t="s">
        <v>135</v>
      </c>
      <c r="C690" s="114">
        <v>45926</v>
      </c>
      <c r="D690" s="114" t="s">
        <v>392</v>
      </c>
      <c r="E690" s="90">
        <v>624200</v>
      </c>
      <c r="F690" s="146" t="s">
        <v>393</v>
      </c>
      <c r="G690" s="84" t="s">
        <v>1605</v>
      </c>
      <c r="H690" s="99" t="s">
        <v>146</v>
      </c>
      <c r="I690" s="85">
        <v>228848</v>
      </c>
      <c r="AH690" s="73"/>
    </row>
    <row r="691" spans="2:34" ht="24" customHeight="1">
      <c r="B691" s="114" t="s">
        <v>135</v>
      </c>
      <c r="C691" s="114">
        <v>45929</v>
      </c>
      <c r="D691" s="114" t="s">
        <v>392</v>
      </c>
      <c r="E691" s="90">
        <v>624200</v>
      </c>
      <c r="F691" s="146" t="s">
        <v>393</v>
      </c>
      <c r="G691" s="84" t="s">
        <v>1606</v>
      </c>
      <c r="H691" s="99" t="s">
        <v>146</v>
      </c>
      <c r="I691" s="85">
        <v>52035</v>
      </c>
      <c r="AH691" s="73"/>
    </row>
    <row r="692" spans="2:34" ht="24" customHeight="1">
      <c r="B692" s="114" t="s">
        <v>135</v>
      </c>
      <c r="C692" s="114">
        <v>45923</v>
      </c>
      <c r="D692" s="114" t="s">
        <v>266</v>
      </c>
      <c r="E692" s="90">
        <v>605300</v>
      </c>
      <c r="F692" s="146" t="s">
        <v>270</v>
      </c>
      <c r="G692" s="84" t="s">
        <v>1502</v>
      </c>
      <c r="H692" s="99" t="s">
        <v>142</v>
      </c>
      <c r="I692" s="85">
        <v>30000</v>
      </c>
      <c r="AH692" s="73"/>
    </row>
    <row r="693" spans="2:34" ht="24" customHeight="1">
      <c r="B693" s="114" t="s">
        <v>135</v>
      </c>
      <c r="C693" s="114">
        <v>45930</v>
      </c>
      <c r="D693" s="114" t="s">
        <v>266</v>
      </c>
      <c r="E693" s="90">
        <v>605300</v>
      </c>
      <c r="F693" s="146" t="s">
        <v>270</v>
      </c>
      <c r="G693" s="84" t="s">
        <v>1413</v>
      </c>
      <c r="H693" s="99" t="s">
        <v>140</v>
      </c>
      <c r="I693" s="85">
        <v>25000</v>
      </c>
      <c r="AH693" s="73"/>
    </row>
    <row r="694" spans="2:34" ht="24" customHeight="1">
      <c r="B694" s="114" t="s">
        <v>135</v>
      </c>
      <c r="C694" s="114">
        <v>45901</v>
      </c>
      <c r="D694" s="114" t="s">
        <v>266</v>
      </c>
      <c r="E694" s="90">
        <v>638400</v>
      </c>
      <c r="F694" s="146" t="s">
        <v>267</v>
      </c>
      <c r="G694" s="84" t="s">
        <v>1607</v>
      </c>
      <c r="H694" s="99" t="s">
        <v>114</v>
      </c>
      <c r="I694" s="85">
        <v>120000</v>
      </c>
      <c r="AH694" s="73"/>
    </row>
    <row r="695" spans="2:34" ht="24" customHeight="1">
      <c r="B695" s="114" t="s">
        <v>135</v>
      </c>
      <c r="C695" s="114">
        <v>45901</v>
      </c>
      <c r="D695" s="114" t="s">
        <v>266</v>
      </c>
      <c r="E695" s="90">
        <v>638400</v>
      </c>
      <c r="F695" s="146" t="s">
        <v>267</v>
      </c>
      <c r="G695" s="84" t="s">
        <v>1608</v>
      </c>
      <c r="H695" s="99" t="s">
        <v>116</v>
      </c>
      <c r="I695" s="85">
        <v>60000</v>
      </c>
      <c r="AH695" s="73"/>
    </row>
    <row r="696" spans="2:34" ht="24" customHeight="1">
      <c r="B696" s="114" t="s">
        <v>135</v>
      </c>
      <c r="C696" s="114">
        <v>45911</v>
      </c>
      <c r="D696" s="114" t="s">
        <v>266</v>
      </c>
      <c r="E696" s="90">
        <v>638400</v>
      </c>
      <c r="F696" s="146" t="s">
        <v>267</v>
      </c>
      <c r="G696" s="84" t="s">
        <v>1609</v>
      </c>
      <c r="H696" s="99" t="s">
        <v>114</v>
      </c>
      <c r="I696" s="85">
        <v>90000</v>
      </c>
      <c r="AH696" s="73"/>
    </row>
    <row r="697" spans="2:34" ht="24" customHeight="1">
      <c r="B697" s="114" t="s">
        <v>135</v>
      </c>
      <c r="C697" s="114">
        <v>45911</v>
      </c>
      <c r="D697" s="114" t="s">
        <v>266</v>
      </c>
      <c r="E697" s="90">
        <v>638400</v>
      </c>
      <c r="F697" s="146" t="s">
        <v>267</v>
      </c>
      <c r="G697" s="84" t="s">
        <v>1610</v>
      </c>
      <c r="H697" s="99" t="s">
        <v>116</v>
      </c>
      <c r="I697" s="85">
        <v>45000</v>
      </c>
      <c r="AH697" s="73"/>
    </row>
    <row r="698" spans="2:34" ht="24" customHeight="1">
      <c r="B698" s="114" t="s">
        <v>135</v>
      </c>
      <c r="C698" s="114">
        <v>45925</v>
      </c>
      <c r="D698" s="114" t="s">
        <v>266</v>
      </c>
      <c r="E698" s="90">
        <v>638400</v>
      </c>
      <c r="F698" s="146" t="s">
        <v>267</v>
      </c>
      <c r="G698" s="84" t="s">
        <v>1611</v>
      </c>
      <c r="H698" s="99" t="s">
        <v>116</v>
      </c>
      <c r="I698" s="85">
        <v>45000</v>
      </c>
      <c r="AH698" s="73"/>
    </row>
    <row r="699" spans="2:34" ht="24" customHeight="1">
      <c r="B699" s="114" t="s">
        <v>135</v>
      </c>
      <c r="C699" s="114">
        <v>45925</v>
      </c>
      <c r="D699" s="114" t="s">
        <v>266</v>
      </c>
      <c r="E699" s="90">
        <v>638400</v>
      </c>
      <c r="F699" s="146" t="s">
        <v>267</v>
      </c>
      <c r="G699" s="84" t="s">
        <v>1612</v>
      </c>
      <c r="H699" s="99" t="s">
        <v>114</v>
      </c>
      <c r="I699" s="85">
        <v>90000</v>
      </c>
      <c r="AH699" s="73"/>
    </row>
    <row r="700" spans="2:34" ht="24" customHeight="1">
      <c r="B700" s="114" t="s">
        <v>135</v>
      </c>
      <c r="C700" s="114">
        <v>45902</v>
      </c>
      <c r="D700" s="114" t="s">
        <v>266</v>
      </c>
      <c r="E700" s="90">
        <v>618102</v>
      </c>
      <c r="F700" s="146" t="s">
        <v>282</v>
      </c>
      <c r="G700" s="84" t="s">
        <v>1613</v>
      </c>
      <c r="H700" s="99" t="s">
        <v>153</v>
      </c>
      <c r="I700" s="85">
        <v>1000</v>
      </c>
      <c r="AH700" s="73"/>
    </row>
    <row r="701" spans="2:34" ht="24" customHeight="1">
      <c r="B701" s="114" t="s">
        <v>135</v>
      </c>
      <c r="C701" s="114">
        <v>45903</v>
      </c>
      <c r="D701" s="114" t="s">
        <v>266</v>
      </c>
      <c r="E701" s="90">
        <v>618102</v>
      </c>
      <c r="F701" s="146" t="s">
        <v>282</v>
      </c>
      <c r="G701" s="84" t="s">
        <v>1614</v>
      </c>
      <c r="H701" s="99" t="s">
        <v>153</v>
      </c>
      <c r="I701" s="85">
        <v>1000</v>
      </c>
      <c r="AH701" s="73"/>
    </row>
    <row r="702" spans="2:34" ht="24" customHeight="1">
      <c r="B702" s="114" t="s">
        <v>135</v>
      </c>
      <c r="C702" s="114">
        <v>45903</v>
      </c>
      <c r="D702" s="114" t="s">
        <v>266</v>
      </c>
      <c r="E702" s="90">
        <v>618102</v>
      </c>
      <c r="F702" s="146" t="s">
        <v>282</v>
      </c>
      <c r="G702" s="84" t="s">
        <v>1614</v>
      </c>
      <c r="H702" s="99" t="s">
        <v>153</v>
      </c>
      <c r="I702" s="85">
        <v>1000</v>
      </c>
      <c r="AH702" s="73"/>
    </row>
    <row r="703" spans="2:34" ht="24" customHeight="1">
      <c r="B703" s="114" t="s">
        <v>135</v>
      </c>
      <c r="C703" s="114">
        <v>45904</v>
      </c>
      <c r="D703" s="114" t="s">
        <v>266</v>
      </c>
      <c r="E703" s="90">
        <v>618102</v>
      </c>
      <c r="F703" s="146" t="s">
        <v>282</v>
      </c>
      <c r="G703" s="84" t="s">
        <v>1613</v>
      </c>
      <c r="H703" s="99" t="s">
        <v>153</v>
      </c>
      <c r="I703" s="85">
        <v>1000</v>
      </c>
      <c r="AH703" s="73"/>
    </row>
    <row r="704" spans="2:34" ht="24" customHeight="1">
      <c r="B704" s="114" t="s">
        <v>135</v>
      </c>
      <c r="C704" s="114">
        <v>45904</v>
      </c>
      <c r="D704" s="114" t="s">
        <v>266</v>
      </c>
      <c r="E704" s="90">
        <v>618102</v>
      </c>
      <c r="F704" s="146" t="s">
        <v>282</v>
      </c>
      <c r="G704" s="84" t="s">
        <v>1615</v>
      </c>
      <c r="H704" s="99" t="s">
        <v>142</v>
      </c>
      <c r="I704" s="85">
        <v>30000</v>
      </c>
      <c r="AH704" s="73"/>
    </row>
    <row r="705" spans="2:34" ht="24" customHeight="1">
      <c r="B705" s="114" t="s">
        <v>135</v>
      </c>
      <c r="C705" s="114">
        <v>45904</v>
      </c>
      <c r="D705" s="114" t="s">
        <v>266</v>
      </c>
      <c r="E705" s="90">
        <v>618102</v>
      </c>
      <c r="F705" s="146" t="s">
        <v>282</v>
      </c>
      <c r="G705" s="84" t="s">
        <v>1616</v>
      </c>
      <c r="H705" s="99" t="s">
        <v>153</v>
      </c>
      <c r="I705" s="85">
        <v>1000</v>
      </c>
      <c r="AH705" s="73"/>
    </row>
    <row r="706" spans="2:34" ht="24" customHeight="1">
      <c r="B706" s="114" t="s">
        <v>135</v>
      </c>
      <c r="C706" s="114">
        <v>45906</v>
      </c>
      <c r="D706" s="114" t="s">
        <v>266</v>
      </c>
      <c r="E706" s="90">
        <v>618102</v>
      </c>
      <c r="F706" s="146" t="s">
        <v>282</v>
      </c>
      <c r="G706" s="84" t="s">
        <v>1613</v>
      </c>
      <c r="H706" s="99" t="s">
        <v>153</v>
      </c>
      <c r="I706" s="85">
        <v>400</v>
      </c>
      <c r="AH706" s="73"/>
    </row>
    <row r="707" spans="2:34" ht="24" customHeight="1">
      <c r="B707" s="114" t="s">
        <v>135</v>
      </c>
      <c r="C707" s="114">
        <v>45906</v>
      </c>
      <c r="D707" s="114" t="s">
        <v>266</v>
      </c>
      <c r="E707" s="90">
        <v>618102</v>
      </c>
      <c r="F707" s="146" t="s">
        <v>282</v>
      </c>
      <c r="G707" s="84" t="s">
        <v>1613</v>
      </c>
      <c r="H707" s="99" t="s">
        <v>153</v>
      </c>
      <c r="I707" s="85">
        <v>400</v>
      </c>
      <c r="AH707" s="73"/>
    </row>
    <row r="708" spans="2:34" ht="24" customHeight="1">
      <c r="B708" s="114" t="s">
        <v>135</v>
      </c>
      <c r="C708" s="114">
        <v>45907</v>
      </c>
      <c r="D708" s="114" t="s">
        <v>266</v>
      </c>
      <c r="E708" s="90">
        <v>618102</v>
      </c>
      <c r="F708" s="146" t="s">
        <v>282</v>
      </c>
      <c r="G708" s="84" t="s">
        <v>1614</v>
      </c>
      <c r="H708" s="99" t="s">
        <v>153</v>
      </c>
      <c r="I708" s="85">
        <v>1000</v>
      </c>
      <c r="AH708" s="73"/>
    </row>
    <row r="709" spans="2:34" ht="24" customHeight="1">
      <c r="B709" s="114" t="s">
        <v>135</v>
      </c>
      <c r="C709" s="114">
        <v>45907</v>
      </c>
      <c r="D709" s="114" t="s">
        <v>266</v>
      </c>
      <c r="E709" s="90">
        <v>618102</v>
      </c>
      <c r="F709" s="146" t="s">
        <v>282</v>
      </c>
      <c r="G709" s="84" t="s">
        <v>1614</v>
      </c>
      <c r="H709" s="99" t="s">
        <v>153</v>
      </c>
      <c r="I709" s="85">
        <v>1000</v>
      </c>
      <c r="AH709" s="73"/>
    </row>
    <row r="710" spans="2:34" ht="24" customHeight="1">
      <c r="B710" s="114" t="s">
        <v>135</v>
      </c>
      <c r="C710" s="114">
        <v>45907</v>
      </c>
      <c r="D710" s="114" t="s">
        <v>266</v>
      </c>
      <c r="E710" s="90">
        <v>618102</v>
      </c>
      <c r="F710" s="146" t="s">
        <v>282</v>
      </c>
      <c r="G710" s="84" t="s">
        <v>1614</v>
      </c>
      <c r="H710" s="99" t="s">
        <v>153</v>
      </c>
      <c r="I710" s="85">
        <v>300</v>
      </c>
      <c r="AH710" s="73"/>
    </row>
    <row r="711" spans="2:34" ht="24" customHeight="1">
      <c r="B711" s="114" t="s">
        <v>135</v>
      </c>
      <c r="C711" s="114">
        <v>45909</v>
      </c>
      <c r="D711" s="114" t="s">
        <v>266</v>
      </c>
      <c r="E711" s="90">
        <v>618102</v>
      </c>
      <c r="F711" s="146" t="s">
        <v>282</v>
      </c>
      <c r="G711" s="84" t="s">
        <v>1613</v>
      </c>
      <c r="H711" s="99" t="s">
        <v>153</v>
      </c>
      <c r="I711" s="85">
        <v>400</v>
      </c>
      <c r="AH711" s="73"/>
    </row>
    <row r="712" spans="2:34" ht="24" customHeight="1">
      <c r="B712" s="114" t="s">
        <v>135</v>
      </c>
      <c r="C712" s="114">
        <v>45911</v>
      </c>
      <c r="D712" s="114" t="s">
        <v>266</v>
      </c>
      <c r="E712" s="90">
        <v>618102</v>
      </c>
      <c r="F712" s="146" t="s">
        <v>282</v>
      </c>
      <c r="G712" s="84" t="s">
        <v>1613</v>
      </c>
      <c r="H712" s="99" t="s">
        <v>153</v>
      </c>
      <c r="I712" s="85">
        <v>400</v>
      </c>
      <c r="AH712" s="73"/>
    </row>
    <row r="713" spans="2:34" ht="24" customHeight="1">
      <c r="B713" s="114" t="s">
        <v>135</v>
      </c>
      <c r="C713" s="114">
        <v>45915</v>
      </c>
      <c r="D713" s="114" t="s">
        <v>266</v>
      </c>
      <c r="E713" s="90">
        <v>618102</v>
      </c>
      <c r="F713" s="146" t="s">
        <v>282</v>
      </c>
      <c r="G713" s="84" t="s">
        <v>1613</v>
      </c>
      <c r="H713" s="99" t="s">
        <v>153</v>
      </c>
      <c r="I713" s="85">
        <v>300</v>
      </c>
      <c r="AH713" s="73"/>
    </row>
    <row r="714" spans="2:34" ht="24" customHeight="1">
      <c r="B714" s="114" t="s">
        <v>135</v>
      </c>
      <c r="C714" s="114">
        <v>45919</v>
      </c>
      <c r="D714" s="114" t="s">
        <v>266</v>
      </c>
      <c r="E714" s="90">
        <v>618102</v>
      </c>
      <c r="F714" s="146" t="s">
        <v>282</v>
      </c>
      <c r="G714" s="84" t="s">
        <v>1617</v>
      </c>
      <c r="H714" s="99" t="s">
        <v>153</v>
      </c>
      <c r="I714" s="85">
        <v>300</v>
      </c>
      <c r="AH714" s="73"/>
    </row>
    <row r="715" spans="2:34" ht="24" customHeight="1">
      <c r="B715" s="114" t="s">
        <v>135</v>
      </c>
      <c r="C715" s="114">
        <v>45919</v>
      </c>
      <c r="D715" s="114" t="s">
        <v>266</v>
      </c>
      <c r="E715" s="90">
        <v>618102</v>
      </c>
      <c r="F715" s="146" t="s">
        <v>282</v>
      </c>
      <c r="G715" s="84" t="s">
        <v>1617</v>
      </c>
      <c r="H715" s="99" t="s">
        <v>153</v>
      </c>
      <c r="I715" s="85">
        <v>300</v>
      </c>
      <c r="AH715" s="73"/>
    </row>
    <row r="716" spans="2:34" ht="24" customHeight="1">
      <c r="B716" s="114" t="s">
        <v>135</v>
      </c>
      <c r="C716" s="114">
        <v>45921</v>
      </c>
      <c r="D716" s="114" t="s">
        <v>266</v>
      </c>
      <c r="E716" s="90">
        <v>618102</v>
      </c>
      <c r="F716" s="146" t="s">
        <v>282</v>
      </c>
      <c r="G716" s="84" t="s">
        <v>1613</v>
      </c>
      <c r="H716" s="99" t="s">
        <v>153</v>
      </c>
      <c r="I716" s="85">
        <v>400</v>
      </c>
      <c r="AH716" s="73"/>
    </row>
    <row r="717" spans="2:34" ht="24" customHeight="1">
      <c r="B717" s="114" t="s">
        <v>135</v>
      </c>
      <c r="C717" s="114">
        <v>45924</v>
      </c>
      <c r="D717" s="114" t="s">
        <v>266</v>
      </c>
      <c r="E717" s="90">
        <v>618102</v>
      </c>
      <c r="F717" s="146" t="s">
        <v>282</v>
      </c>
      <c r="G717" s="84" t="s">
        <v>1618</v>
      </c>
      <c r="H717" s="99" t="s">
        <v>153</v>
      </c>
      <c r="I717" s="85">
        <v>400</v>
      </c>
      <c r="AH717" s="73"/>
    </row>
    <row r="718" spans="2:34" ht="24" customHeight="1">
      <c r="B718" s="114" t="s">
        <v>135</v>
      </c>
      <c r="C718" s="114">
        <v>45926</v>
      </c>
      <c r="D718" s="114" t="s">
        <v>266</v>
      </c>
      <c r="E718" s="90">
        <v>618102</v>
      </c>
      <c r="F718" s="146" t="s">
        <v>282</v>
      </c>
      <c r="G718" s="84" t="s">
        <v>1619</v>
      </c>
      <c r="H718" s="99" t="s">
        <v>153</v>
      </c>
      <c r="I718" s="85">
        <v>300</v>
      </c>
      <c r="AH718" s="73"/>
    </row>
    <row r="719" spans="2:34" ht="24" customHeight="1">
      <c r="B719" s="114" t="s">
        <v>135</v>
      </c>
      <c r="C719" s="114">
        <v>45926</v>
      </c>
      <c r="D719" s="114" t="s">
        <v>266</v>
      </c>
      <c r="E719" s="90">
        <v>618102</v>
      </c>
      <c r="F719" s="146" t="s">
        <v>282</v>
      </c>
      <c r="G719" s="84" t="s">
        <v>1620</v>
      </c>
      <c r="H719" s="99" t="s">
        <v>153</v>
      </c>
      <c r="I719" s="85">
        <v>300</v>
      </c>
      <c r="AH719" s="73"/>
    </row>
    <row r="720" spans="2:34" ht="24" customHeight="1">
      <c r="B720" s="114" t="s">
        <v>135</v>
      </c>
      <c r="C720" s="114">
        <v>45930</v>
      </c>
      <c r="D720" s="114" t="s">
        <v>266</v>
      </c>
      <c r="E720" s="90">
        <v>618102</v>
      </c>
      <c r="F720" s="146" t="s">
        <v>282</v>
      </c>
      <c r="G720" s="84" t="s">
        <v>1618</v>
      </c>
      <c r="H720" s="99" t="s">
        <v>153</v>
      </c>
      <c r="I720" s="85">
        <v>300</v>
      </c>
      <c r="AH720" s="73"/>
    </row>
    <row r="721" spans="2:34" ht="24" customHeight="1">
      <c r="B721" s="114" t="s">
        <v>135</v>
      </c>
      <c r="C721" s="114">
        <v>45930</v>
      </c>
      <c r="D721" s="114" t="s">
        <v>266</v>
      </c>
      <c r="E721" s="90">
        <v>618102</v>
      </c>
      <c r="F721" s="146" t="s">
        <v>282</v>
      </c>
      <c r="G721" s="84" t="s">
        <v>1618</v>
      </c>
      <c r="H721" s="99" t="s">
        <v>153</v>
      </c>
      <c r="I721" s="85">
        <v>300</v>
      </c>
      <c r="AH721" s="73"/>
    </row>
    <row r="722" spans="2:34" ht="24" customHeight="1">
      <c r="B722" s="114" t="s">
        <v>135</v>
      </c>
      <c r="C722" s="114">
        <v>45929</v>
      </c>
      <c r="D722" s="114" t="s">
        <v>266</v>
      </c>
      <c r="E722" s="90">
        <v>631700</v>
      </c>
      <c r="F722" s="146" t="s">
        <v>330</v>
      </c>
      <c r="G722" s="84" t="s">
        <v>1621</v>
      </c>
      <c r="H722" s="99" t="s">
        <v>146</v>
      </c>
      <c r="I722" s="85">
        <v>150</v>
      </c>
      <c r="AH722" s="73"/>
    </row>
    <row r="723" spans="2:34" ht="24" customHeight="1">
      <c r="B723" s="114" t="s">
        <v>135</v>
      </c>
      <c r="C723" s="114">
        <v>45922</v>
      </c>
      <c r="D723" s="114" t="s">
        <v>287</v>
      </c>
      <c r="E723" s="90">
        <v>663100</v>
      </c>
      <c r="F723" s="146" t="s">
        <v>424</v>
      </c>
      <c r="G723" s="84" t="s">
        <v>1622</v>
      </c>
      <c r="H723" s="99" t="s">
        <v>170</v>
      </c>
      <c r="I723" s="85">
        <v>50000</v>
      </c>
      <c r="AH723" s="73"/>
    </row>
    <row r="724" spans="2:34" ht="24" customHeight="1">
      <c r="B724" s="114" t="s">
        <v>135</v>
      </c>
      <c r="C724" s="114">
        <v>45922</v>
      </c>
      <c r="D724" s="114" t="s">
        <v>287</v>
      </c>
      <c r="E724" s="90">
        <v>663100</v>
      </c>
      <c r="F724" s="146" t="s">
        <v>424</v>
      </c>
      <c r="G724" s="84" t="s">
        <v>1623</v>
      </c>
      <c r="H724" s="99" t="s">
        <v>166</v>
      </c>
      <c r="I724" s="85">
        <v>50000</v>
      </c>
      <c r="AH724" s="73"/>
    </row>
    <row r="725" spans="2:34" ht="24" customHeight="1">
      <c r="B725" s="114" t="s">
        <v>135</v>
      </c>
      <c r="C725" s="114">
        <v>45922</v>
      </c>
      <c r="D725" s="114" t="s">
        <v>287</v>
      </c>
      <c r="E725" s="90">
        <v>663100</v>
      </c>
      <c r="F725" s="146" t="s">
        <v>424</v>
      </c>
      <c r="G725" s="84" t="s">
        <v>1624</v>
      </c>
      <c r="H725" s="99" t="s">
        <v>168</v>
      </c>
      <c r="I725" s="85">
        <v>50000</v>
      </c>
      <c r="AH725" s="73"/>
    </row>
    <row r="726" spans="2:34" ht="24" customHeight="1">
      <c r="B726" s="114" t="s">
        <v>135</v>
      </c>
      <c r="C726" s="114">
        <v>45922</v>
      </c>
      <c r="D726" s="114" t="s">
        <v>287</v>
      </c>
      <c r="E726" s="90">
        <v>663100</v>
      </c>
      <c r="F726" s="146" t="s">
        <v>424</v>
      </c>
      <c r="G726" s="84" t="s">
        <v>1625</v>
      </c>
      <c r="H726" s="99" t="s">
        <v>169</v>
      </c>
      <c r="I726" s="85">
        <v>50000</v>
      </c>
      <c r="AH726" s="73"/>
    </row>
    <row r="727" spans="2:34" ht="24" customHeight="1">
      <c r="B727" s="114" t="s">
        <v>135</v>
      </c>
      <c r="C727" s="114">
        <v>45922</v>
      </c>
      <c r="D727" s="114" t="s">
        <v>287</v>
      </c>
      <c r="E727" s="90">
        <v>663100</v>
      </c>
      <c r="F727" s="146" t="s">
        <v>424</v>
      </c>
      <c r="G727" s="84" t="s">
        <v>1626</v>
      </c>
      <c r="H727" s="99" t="s">
        <v>174</v>
      </c>
      <c r="I727" s="85">
        <v>50000</v>
      </c>
      <c r="AH727" s="73"/>
    </row>
    <row r="728" spans="2:34" ht="24" customHeight="1">
      <c r="B728" s="114" t="s">
        <v>135</v>
      </c>
      <c r="C728" s="114">
        <v>45922</v>
      </c>
      <c r="D728" s="114" t="s">
        <v>287</v>
      </c>
      <c r="E728" s="90">
        <v>663801</v>
      </c>
      <c r="F728" s="146" t="s">
        <v>422</v>
      </c>
      <c r="G728" s="84" t="s">
        <v>1627</v>
      </c>
      <c r="H728" s="99" t="s">
        <v>168</v>
      </c>
      <c r="I728" s="85">
        <v>100000</v>
      </c>
      <c r="AH728" s="73"/>
    </row>
    <row r="729" spans="2:34" ht="24" customHeight="1">
      <c r="B729" s="114" t="s">
        <v>135</v>
      </c>
      <c r="C729" s="114">
        <v>45922</v>
      </c>
      <c r="D729" s="114" t="s">
        <v>287</v>
      </c>
      <c r="E729" s="90">
        <v>663801</v>
      </c>
      <c r="F729" s="146" t="s">
        <v>422</v>
      </c>
      <c r="G729" s="84" t="s">
        <v>1628</v>
      </c>
      <c r="H729" s="99" t="s">
        <v>169</v>
      </c>
      <c r="I729" s="85">
        <v>100000</v>
      </c>
      <c r="AH729" s="73"/>
    </row>
    <row r="730" spans="2:34" ht="24" customHeight="1">
      <c r="B730" s="114" t="s">
        <v>135</v>
      </c>
      <c r="C730" s="114">
        <v>45922</v>
      </c>
      <c r="D730" s="114" t="s">
        <v>287</v>
      </c>
      <c r="E730" s="90">
        <v>663801</v>
      </c>
      <c r="F730" s="146" t="s">
        <v>422</v>
      </c>
      <c r="G730" s="84" t="s">
        <v>1629</v>
      </c>
      <c r="H730" s="99" t="s">
        <v>174</v>
      </c>
      <c r="I730" s="85">
        <v>100000</v>
      </c>
      <c r="AH730" s="73"/>
    </row>
    <row r="731" spans="2:34" ht="24" customHeight="1">
      <c r="B731" s="114" t="s">
        <v>135</v>
      </c>
      <c r="C731" s="114">
        <v>45922</v>
      </c>
      <c r="D731" s="114" t="s">
        <v>287</v>
      </c>
      <c r="E731" s="90">
        <v>663801</v>
      </c>
      <c r="F731" s="146" t="s">
        <v>422</v>
      </c>
      <c r="G731" s="84" t="s">
        <v>1630</v>
      </c>
      <c r="H731" s="99" t="s">
        <v>170</v>
      </c>
      <c r="I731" s="85">
        <v>100000</v>
      </c>
      <c r="AH731" s="73"/>
    </row>
    <row r="732" spans="2:34" ht="24" customHeight="1">
      <c r="B732" s="114" t="s">
        <v>135</v>
      </c>
      <c r="C732" s="114">
        <v>45922</v>
      </c>
      <c r="D732" s="114" t="s">
        <v>287</v>
      </c>
      <c r="E732" s="90">
        <v>663802</v>
      </c>
      <c r="F732" s="146" t="s">
        <v>1631</v>
      </c>
      <c r="G732" s="84" t="s">
        <v>1632</v>
      </c>
      <c r="H732" s="99" t="s">
        <v>170</v>
      </c>
      <c r="I732" s="85">
        <v>20000</v>
      </c>
      <c r="AH732" s="73"/>
    </row>
    <row r="733" spans="2:34" ht="24" customHeight="1">
      <c r="B733" s="114" t="s">
        <v>135</v>
      </c>
      <c r="C733" s="114">
        <v>45922</v>
      </c>
      <c r="D733" s="114" t="s">
        <v>287</v>
      </c>
      <c r="E733" s="90">
        <v>663802</v>
      </c>
      <c r="F733" s="146" t="s">
        <v>1631</v>
      </c>
      <c r="G733" s="84" t="s">
        <v>1633</v>
      </c>
      <c r="H733" s="99" t="s">
        <v>168</v>
      </c>
      <c r="I733" s="85">
        <v>50000</v>
      </c>
      <c r="AH733" s="73"/>
    </row>
    <row r="734" spans="2:34" ht="24" customHeight="1">
      <c r="B734" s="114" t="s">
        <v>135</v>
      </c>
      <c r="C734" s="114">
        <v>45922</v>
      </c>
      <c r="D734" s="114" t="s">
        <v>287</v>
      </c>
      <c r="E734" s="90">
        <v>663802</v>
      </c>
      <c r="F734" s="146" t="s">
        <v>1631</v>
      </c>
      <c r="G734" s="84" t="s">
        <v>1634</v>
      </c>
      <c r="H734" s="99" t="s">
        <v>169</v>
      </c>
      <c r="I734" s="85">
        <v>50000</v>
      </c>
      <c r="AH734" s="73"/>
    </row>
    <row r="735" spans="2:34" ht="24" customHeight="1">
      <c r="B735" s="114" t="s">
        <v>135</v>
      </c>
      <c r="C735" s="114">
        <v>45922</v>
      </c>
      <c r="D735" s="114" t="s">
        <v>287</v>
      </c>
      <c r="E735" s="90">
        <v>663802</v>
      </c>
      <c r="F735" s="146" t="s">
        <v>1631</v>
      </c>
      <c r="G735" s="84" t="s">
        <v>1635</v>
      </c>
      <c r="H735" s="99" t="s">
        <v>174</v>
      </c>
      <c r="I735" s="85">
        <v>20000</v>
      </c>
      <c r="AH735" s="73"/>
    </row>
    <row r="736" spans="2:34" ht="24" customHeight="1">
      <c r="B736" s="114" t="s">
        <v>135</v>
      </c>
      <c r="C736" s="114">
        <v>45902</v>
      </c>
      <c r="D736" s="114" t="s">
        <v>287</v>
      </c>
      <c r="E736" s="90">
        <v>632700</v>
      </c>
      <c r="F736" s="146" t="s">
        <v>288</v>
      </c>
      <c r="G736" s="84" t="s">
        <v>1636</v>
      </c>
      <c r="H736" s="99" t="s">
        <v>129</v>
      </c>
      <c r="I736" s="85">
        <v>350000</v>
      </c>
      <c r="AH736" s="73"/>
    </row>
    <row r="737" spans="2:34" ht="24" customHeight="1">
      <c r="B737" s="114" t="s">
        <v>135</v>
      </c>
      <c r="C737" s="114">
        <v>45908</v>
      </c>
      <c r="D737" s="114" t="s">
        <v>287</v>
      </c>
      <c r="E737" s="90">
        <v>632700</v>
      </c>
      <c r="F737" s="146" t="s">
        <v>288</v>
      </c>
      <c r="G737" s="84" t="s">
        <v>1637</v>
      </c>
      <c r="H737" s="99" t="s">
        <v>129</v>
      </c>
      <c r="I737" s="85">
        <v>450000</v>
      </c>
      <c r="AH737" s="73"/>
    </row>
    <row r="738" spans="2:34" ht="24" customHeight="1">
      <c r="B738" s="114" t="s">
        <v>135</v>
      </c>
      <c r="C738" s="114">
        <v>45910</v>
      </c>
      <c r="D738" s="114" t="s">
        <v>287</v>
      </c>
      <c r="E738" s="90">
        <v>632700</v>
      </c>
      <c r="F738" s="146" t="s">
        <v>288</v>
      </c>
      <c r="G738" s="84" t="s">
        <v>1638</v>
      </c>
      <c r="H738" s="99" t="s">
        <v>175</v>
      </c>
      <c r="I738" s="85">
        <v>350000</v>
      </c>
      <c r="AH738" s="73"/>
    </row>
    <row r="739" spans="2:34" ht="24" customHeight="1">
      <c r="B739" s="114" t="s">
        <v>135</v>
      </c>
      <c r="C739" s="114">
        <v>45911</v>
      </c>
      <c r="D739" s="114" t="s">
        <v>287</v>
      </c>
      <c r="E739" s="90">
        <v>632700</v>
      </c>
      <c r="F739" s="146" t="s">
        <v>288</v>
      </c>
      <c r="G739" s="84" t="s">
        <v>1639</v>
      </c>
      <c r="H739" s="99" t="s">
        <v>172</v>
      </c>
      <c r="I739" s="85">
        <v>350000</v>
      </c>
      <c r="AH739" s="73"/>
    </row>
    <row r="740" spans="2:34" ht="24" customHeight="1">
      <c r="B740" s="114" t="s">
        <v>135</v>
      </c>
      <c r="C740" s="114">
        <v>45912</v>
      </c>
      <c r="D740" s="114" t="s">
        <v>287</v>
      </c>
      <c r="E740" s="90">
        <v>632700</v>
      </c>
      <c r="F740" s="146" t="s">
        <v>288</v>
      </c>
      <c r="G740" s="84" t="s">
        <v>1640</v>
      </c>
      <c r="H740" s="99" t="s">
        <v>160</v>
      </c>
      <c r="I740" s="85">
        <v>1378350</v>
      </c>
      <c r="AH740" s="73"/>
    </row>
    <row r="741" spans="2:34" ht="24" customHeight="1">
      <c r="B741" s="114" t="s">
        <v>135</v>
      </c>
      <c r="C741" s="114">
        <v>45922</v>
      </c>
      <c r="D741" s="114" t="s">
        <v>287</v>
      </c>
      <c r="E741" s="90">
        <v>632700</v>
      </c>
      <c r="F741" s="146" t="s">
        <v>288</v>
      </c>
      <c r="G741" s="84" t="s">
        <v>1641</v>
      </c>
      <c r="H741" s="99" t="s">
        <v>159</v>
      </c>
      <c r="I741" s="85">
        <v>2680125</v>
      </c>
      <c r="AH741" s="73"/>
    </row>
    <row r="742" spans="2:34" ht="24" customHeight="1">
      <c r="B742" s="114" t="s">
        <v>135</v>
      </c>
      <c r="C742" s="114">
        <v>45922</v>
      </c>
      <c r="D742" s="114" t="s">
        <v>287</v>
      </c>
      <c r="E742" s="90">
        <v>661100</v>
      </c>
      <c r="F742" s="146" t="s">
        <v>427</v>
      </c>
      <c r="G742" s="84" t="s">
        <v>1642</v>
      </c>
      <c r="H742" s="99" t="s">
        <v>176</v>
      </c>
      <c r="I742" s="85">
        <v>127697</v>
      </c>
      <c r="AH742" s="73"/>
    </row>
    <row r="743" spans="2:34" ht="24" customHeight="1">
      <c r="B743" s="114" t="s">
        <v>135</v>
      </c>
      <c r="C743" s="114">
        <v>45922</v>
      </c>
      <c r="D743" s="114" t="s">
        <v>287</v>
      </c>
      <c r="E743" s="90">
        <v>661100</v>
      </c>
      <c r="F743" s="146" t="s">
        <v>427</v>
      </c>
      <c r="G743" s="84" t="s">
        <v>1643</v>
      </c>
      <c r="H743" s="99" t="s">
        <v>168</v>
      </c>
      <c r="I743" s="85">
        <v>320747</v>
      </c>
      <c r="AH743" s="73"/>
    </row>
    <row r="744" spans="2:34" ht="24" customHeight="1">
      <c r="B744" s="114" t="s">
        <v>135</v>
      </c>
      <c r="C744" s="114">
        <v>45922</v>
      </c>
      <c r="D744" s="114" t="s">
        <v>287</v>
      </c>
      <c r="E744" s="90">
        <v>661100</v>
      </c>
      <c r="F744" s="146" t="s">
        <v>427</v>
      </c>
      <c r="G744" s="84" t="s">
        <v>1644</v>
      </c>
      <c r="H744" s="99" t="s">
        <v>166</v>
      </c>
      <c r="I744" s="85">
        <v>781224</v>
      </c>
      <c r="AH744" s="73"/>
    </row>
    <row r="745" spans="2:34" ht="24" customHeight="1">
      <c r="B745" s="114" t="s">
        <v>135</v>
      </c>
      <c r="C745" s="114">
        <v>45922</v>
      </c>
      <c r="D745" s="114" t="s">
        <v>287</v>
      </c>
      <c r="E745" s="90">
        <v>661100</v>
      </c>
      <c r="F745" s="146" t="s">
        <v>427</v>
      </c>
      <c r="G745" s="84" t="s">
        <v>1645</v>
      </c>
      <c r="H745" s="99" t="s">
        <v>165</v>
      </c>
      <c r="I745" s="85">
        <v>409336</v>
      </c>
      <c r="AH745" s="73"/>
    </row>
    <row r="746" spans="2:34" ht="24" customHeight="1">
      <c r="B746" s="114" t="s">
        <v>135</v>
      </c>
      <c r="C746" s="114">
        <v>45922</v>
      </c>
      <c r="D746" s="114" t="s">
        <v>287</v>
      </c>
      <c r="E746" s="90">
        <v>661100</v>
      </c>
      <c r="F746" s="146" t="s">
        <v>427</v>
      </c>
      <c r="G746" s="84" t="s">
        <v>1646</v>
      </c>
      <c r="H746" s="99" t="s">
        <v>169</v>
      </c>
      <c r="I746" s="85">
        <v>320747</v>
      </c>
      <c r="AH746" s="73"/>
    </row>
    <row r="747" spans="2:34" ht="24" customHeight="1">
      <c r="B747" s="114" t="s">
        <v>135</v>
      </c>
      <c r="C747" s="114">
        <v>45922</v>
      </c>
      <c r="D747" s="114" t="s">
        <v>287</v>
      </c>
      <c r="E747" s="90">
        <v>661100</v>
      </c>
      <c r="F747" s="146" t="s">
        <v>427</v>
      </c>
      <c r="G747" s="84" t="s">
        <v>1647</v>
      </c>
      <c r="H747" s="99" t="s">
        <v>158</v>
      </c>
      <c r="I747" s="85">
        <v>127697</v>
      </c>
      <c r="AH747" s="73"/>
    </row>
    <row r="748" spans="2:34" ht="24" customHeight="1">
      <c r="B748" s="114" t="s">
        <v>135</v>
      </c>
      <c r="C748" s="114">
        <v>45922</v>
      </c>
      <c r="D748" s="114" t="s">
        <v>287</v>
      </c>
      <c r="E748" s="90">
        <v>661100</v>
      </c>
      <c r="F748" s="146" t="s">
        <v>427</v>
      </c>
      <c r="G748" s="84" t="s">
        <v>1648</v>
      </c>
      <c r="H748" s="99" t="s">
        <v>174</v>
      </c>
      <c r="I748" s="85">
        <v>320747</v>
      </c>
      <c r="AH748" s="73"/>
    </row>
    <row r="749" spans="2:34" ht="24" customHeight="1">
      <c r="B749" s="114" t="s">
        <v>135</v>
      </c>
      <c r="C749" s="114">
        <v>45922</v>
      </c>
      <c r="D749" s="114" t="s">
        <v>287</v>
      </c>
      <c r="E749" s="90">
        <v>661100</v>
      </c>
      <c r="F749" s="146" t="s">
        <v>427</v>
      </c>
      <c r="G749" s="84" t="s">
        <v>1649</v>
      </c>
      <c r="H749" s="99" t="s">
        <v>170</v>
      </c>
      <c r="I749" s="85">
        <v>320747</v>
      </c>
      <c r="AH749" s="73"/>
    </row>
    <row r="750" spans="2:34" ht="24" customHeight="1">
      <c r="B750" s="114" t="s">
        <v>135</v>
      </c>
      <c r="C750" s="114">
        <v>45922</v>
      </c>
      <c r="D750" s="114" t="s">
        <v>287</v>
      </c>
      <c r="E750" s="90">
        <v>641300</v>
      </c>
      <c r="F750" s="146" t="s">
        <v>429</v>
      </c>
      <c r="G750" s="84" t="s">
        <v>1650</v>
      </c>
      <c r="H750" s="99" t="s">
        <v>136</v>
      </c>
      <c r="I750" s="85">
        <v>20830</v>
      </c>
      <c r="AH750" s="73"/>
    </row>
    <row r="751" spans="2:34" ht="24" customHeight="1">
      <c r="B751" s="114" t="s">
        <v>135</v>
      </c>
      <c r="C751" s="114">
        <v>45922</v>
      </c>
      <c r="D751" s="114" t="s">
        <v>287</v>
      </c>
      <c r="E751" s="90">
        <v>641300</v>
      </c>
      <c r="F751" s="146" t="s">
        <v>429</v>
      </c>
      <c r="G751" s="84" t="s">
        <v>1651</v>
      </c>
      <c r="H751" s="99" t="s">
        <v>136</v>
      </c>
      <c r="I751" s="85">
        <v>5108</v>
      </c>
      <c r="AH751" s="73"/>
    </row>
    <row r="752" spans="2:34" ht="24" customHeight="1">
      <c r="B752" s="114" t="s">
        <v>135</v>
      </c>
      <c r="C752" s="114">
        <v>45929</v>
      </c>
      <c r="D752" s="114" t="s">
        <v>266</v>
      </c>
      <c r="E752" s="90">
        <v>646400</v>
      </c>
      <c r="F752" s="146" t="s">
        <v>719</v>
      </c>
      <c r="G752" s="84" t="s">
        <v>1621</v>
      </c>
      <c r="H752" s="99" t="s">
        <v>146</v>
      </c>
      <c r="I752" s="85">
        <v>15000</v>
      </c>
      <c r="AH752" s="73"/>
    </row>
    <row r="753" spans="2:34" ht="24" customHeight="1">
      <c r="B753" s="114" t="s">
        <v>135</v>
      </c>
      <c r="C753" s="114">
        <v>45908</v>
      </c>
      <c r="D753" s="114" t="s">
        <v>266</v>
      </c>
      <c r="E753" s="90">
        <v>618100</v>
      </c>
      <c r="F753" s="146" t="s">
        <v>341</v>
      </c>
      <c r="G753" s="84" t="s">
        <v>1652</v>
      </c>
      <c r="H753" s="99" t="s">
        <v>153</v>
      </c>
      <c r="I753" s="85">
        <v>7000</v>
      </c>
      <c r="AH753" s="73"/>
    </row>
    <row r="754" spans="2:34" ht="24" customHeight="1">
      <c r="B754" s="114" t="s">
        <v>135</v>
      </c>
      <c r="C754" s="114">
        <v>45908</v>
      </c>
      <c r="D754" s="114" t="s">
        <v>266</v>
      </c>
      <c r="E754" s="90">
        <v>618100</v>
      </c>
      <c r="F754" s="146" t="s">
        <v>341</v>
      </c>
      <c r="G754" s="84" t="s">
        <v>1653</v>
      </c>
      <c r="H754" s="99" t="s">
        <v>153</v>
      </c>
      <c r="I754" s="85">
        <v>5000</v>
      </c>
      <c r="AH754" s="73"/>
    </row>
    <row r="755" spans="2:34" ht="24" customHeight="1">
      <c r="B755" s="114" t="s">
        <v>135</v>
      </c>
      <c r="C755" s="114">
        <v>45908</v>
      </c>
      <c r="D755" s="114" t="s">
        <v>266</v>
      </c>
      <c r="E755" s="90">
        <v>618100</v>
      </c>
      <c r="F755" s="146" t="s">
        <v>341</v>
      </c>
      <c r="G755" s="84" t="s">
        <v>1654</v>
      </c>
      <c r="H755" s="99" t="s">
        <v>153</v>
      </c>
      <c r="I755" s="85">
        <v>9000</v>
      </c>
      <c r="AH755" s="73"/>
    </row>
    <row r="756" spans="2:34" ht="24" customHeight="1">
      <c r="B756" s="114" t="s">
        <v>135</v>
      </c>
      <c r="C756" s="115">
        <v>45908</v>
      </c>
      <c r="D756" s="115" t="s">
        <v>266</v>
      </c>
      <c r="E756" s="103">
        <v>618100</v>
      </c>
      <c r="F756" s="147" t="s">
        <v>341</v>
      </c>
      <c r="G756" s="104" t="s">
        <v>1655</v>
      </c>
      <c r="H756" s="99" t="s">
        <v>153</v>
      </c>
      <c r="I756" s="105">
        <v>20000</v>
      </c>
      <c r="AH756" s="73"/>
    </row>
    <row r="757" spans="2:34" ht="24" customHeight="1">
      <c r="AH757" s="73"/>
    </row>
    <row r="758" spans="2:34" ht="24" customHeight="1">
      <c r="AH758" s="73"/>
    </row>
    <row r="759" spans="2:34" ht="24" customHeight="1">
      <c r="AH759" s="73"/>
    </row>
    <row r="760" spans="2:34" ht="24" customHeight="1">
      <c r="AH760" s="73"/>
    </row>
    <row r="761" spans="2:34" ht="24" customHeight="1">
      <c r="AH761" s="73"/>
    </row>
    <row r="762" spans="2:34" ht="24" customHeight="1">
      <c r="AH762" s="73"/>
    </row>
    <row r="763" spans="2:34" ht="24" customHeight="1">
      <c r="AH763" s="73"/>
    </row>
    <row r="764" spans="2:34" ht="24" customHeight="1">
      <c r="AH764" s="73"/>
    </row>
    <row r="765" spans="2:34" ht="24" customHeight="1">
      <c r="AH765" s="73"/>
    </row>
    <row r="766" spans="2:34" ht="24" customHeight="1">
      <c r="AH766" s="73"/>
    </row>
    <row r="767" spans="2:34" ht="24" customHeight="1">
      <c r="AH767" s="73"/>
    </row>
    <row r="768" spans="2:34" ht="24" customHeight="1">
      <c r="AH768" s="73"/>
    </row>
    <row r="769" spans="34:34" ht="24" customHeight="1">
      <c r="AH769" s="73"/>
    </row>
    <row r="770" spans="34:34" ht="24" customHeight="1">
      <c r="AH770" s="73"/>
    </row>
    <row r="771" spans="34:34" ht="24" customHeight="1">
      <c r="AH771" s="73"/>
    </row>
    <row r="772" spans="34:34" ht="24" customHeight="1">
      <c r="AH772" s="73"/>
    </row>
    <row r="773" spans="34:34" ht="24" customHeight="1">
      <c r="AH773" s="73"/>
    </row>
    <row r="774" spans="34:34" ht="24" customHeight="1">
      <c r="AH774" s="73"/>
    </row>
    <row r="775" spans="34:34" ht="24" customHeight="1">
      <c r="AH775" s="73"/>
    </row>
    <row r="776" spans="34:34" ht="24" customHeight="1">
      <c r="AH776" s="73"/>
    </row>
    <row r="777" spans="34:34" ht="24" customHeight="1">
      <c r="AH777" s="73"/>
    </row>
    <row r="778" spans="34:34" ht="24" customHeight="1">
      <c r="AH778" s="73"/>
    </row>
    <row r="779" spans="34:34" ht="24" customHeight="1">
      <c r="AH779" s="73"/>
    </row>
    <row r="780" spans="34:34" ht="24" customHeight="1">
      <c r="AH780" s="73"/>
    </row>
    <row r="781" spans="34:34" ht="24" customHeight="1">
      <c r="AH781" s="73"/>
    </row>
    <row r="782" spans="34:34" ht="24" customHeight="1">
      <c r="AH782" s="73"/>
    </row>
    <row r="783" spans="34:34" ht="24" customHeight="1">
      <c r="AH783" s="73"/>
    </row>
    <row r="784" spans="34:34" ht="24" customHeight="1">
      <c r="AH784" s="73"/>
    </row>
    <row r="785" spans="34:34" ht="24" customHeight="1">
      <c r="AH785" s="73"/>
    </row>
    <row r="786" spans="34:34" ht="24" customHeight="1">
      <c r="AH786" s="73"/>
    </row>
    <row r="787" spans="34:34" ht="24" customHeight="1">
      <c r="AH787" s="73"/>
    </row>
    <row r="788" spans="34:34" ht="24" customHeight="1">
      <c r="AH788" s="73"/>
    </row>
    <row r="789" spans="34:34" ht="24" customHeight="1">
      <c r="AH789" s="73"/>
    </row>
    <row r="790" spans="34:34" ht="24" customHeight="1">
      <c r="AH790" s="73"/>
    </row>
    <row r="791" spans="34:34" ht="24" customHeight="1">
      <c r="AH791" s="73"/>
    </row>
    <row r="792" spans="34:34" ht="24" customHeight="1">
      <c r="AH792" s="73"/>
    </row>
    <row r="793" spans="34:34" ht="24" customHeight="1">
      <c r="AH793" s="73"/>
    </row>
    <row r="794" spans="34:34" ht="24" customHeight="1">
      <c r="AH794" s="73"/>
    </row>
    <row r="795" spans="34:34" ht="24" customHeight="1">
      <c r="AH795" s="73"/>
    </row>
    <row r="796" spans="34:34" ht="24" customHeight="1">
      <c r="AH796" s="73"/>
    </row>
    <row r="797" spans="34:34" ht="24" customHeight="1">
      <c r="AH797" s="73"/>
    </row>
    <row r="798" spans="34:34" ht="24" customHeight="1">
      <c r="AH798" s="73"/>
    </row>
    <row r="799" spans="34:34" ht="24" customHeight="1">
      <c r="AH799" s="73"/>
    </row>
    <row r="800" spans="34:34" ht="24" customHeight="1">
      <c r="AH800" s="73"/>
    </row>
    <row r="801" spans="34:34" ht="24" customHeight="1">
      <c r="AH801" s="73"/>
    </row>
    <row r="802" spans="34:34" ht="24" customHeight="1">
      <c r="AH802" s="73"/>
    </row>
    <row r="803" spans="34:34" ht="24" customHeight="1">
      <c r="AH803" s="73"/>
    </row>
    <row r="804" spans="34:34" ht="24" customHeight="1">
      <c r="AH804" s="73"/>
    </row>
    <row r="805" spans="34:34" ht="24" customHeight="1">
      <c r="AH805" s="73"/>
    </row>
    <row r="806" spans="34:34" ht="24" customHeight="1">
      <c r="AH806" s="73"/>
    </row>
    <row r="807" spans="34:34" ht="24" customHeight="1">
      <c r="AH807" s="73"/>
    </row>
    <row r="808" spans="34:34" ht="24" customHeight="1">
      <c r="AH808" s="73"/>
    </row>
    <row r="809" spans="34:34" ht="24" customHeight="1">
      <c r="AH809" s="73"/>
    </row>
    <row r="810" spans="34:34" ht="24" customHeight="1">
      <c r="AH810" s="73"/>
    </row>
    <row r="811" spans="34:34" ht="24" customHeight="1">
      <c r="AH811" s="73"/>
    </row>
    <row r="812" spans="34:34" ht="24" customHeight="1">
      <c r="AH812" s="73"/>
    </row>
    <row r="813" spans="34:34" ht="24" customHeight="1">
      <c r="AH813" s="73"/>
    </row>
    <row r="814" spans="34:34" ht="24" customHeight="1">
      <c r="AH814" s="73"/>
    </row>
    <row r="815" spans="34:34" ht="24" customHeight="1">
      <c r="AH815" s="73"/>
    </row>
    <row r="816" spans="34:34" ht="24" customHeight="1">
      <c r="AH816" s="73"/>
    </row>
    <row r="817" spans="34:34" ht="24" customHeight="1">
      <c r="AH817" s="73"/>
    </row>
    <row r="818" spans="34:34" ht="24" customHeight="1">
      <c r="AH818" s="73"/>
    </row>
    <row r="819" spans="34:34" ht="24" customHeight="1">
      <c r="AH819" s="73"/>
    </row>
    <row r="820" spans="34:34" ht="24" customHeight="1">
      <c r="AH820" s="73"/>
    </row>
    <row r="821" spans="34:34" ht="24" customHeight="1">
      <c r="AH821" s="73"/>
    </row>
    <row r="822" spans="34:34" ht="24" customHeight="1">
      <c r="AH822" s="73"/>
    </row>
    <row r="823" spans="34:34" ht="24" customHeight="1">
      <c r="AH823" s="73"/>
    </row>
    <row r="824" spans="34:34" ht="24" customHeight="1">
      <c r="AH824" s="73"/>
    </row>
    <row r="825" spans="34:34" ht="24" customHeight="1">
      <c r="AH825" s="73"/>
    </row>
    <row r="826" spans="34:34" ht="24" customHeight="1">
      <c r="AH826" s="73"/>
    </row>
    <row r="827" spans="34:34" ht="24" customHeight="1">
      <c r="AH827" s="73"/>
    </row>
    <row r="828" spans="34:34" ht="24" customHeight="1">
      <c r="AH828" s="73"/>
    </row>
    <row r="829" spans="34:34" ht="24" customHeight="1">
      <c r="AH829" s="73"/>
    </row>
    <row r="830" spans="34:34" ht="24" customHeight="1">
      <c r="AH830" s="73"/>
    </row>
    <row r="831" spans="34:34" ht="24" customHeight="1">
      <c r="AH831" s="73"/>
    </row>
    <row r="832" spans="34:34" ht="24" customHeight="1">
      <c r="AH832" s="73"/>
    </row>
    <row r="833" spans="34:34" ht="24" customHeight="1">
      <c r="AH833" s="73"/>
    </row>
    <row r="834" spans="34:34" ht="24" customHeight="1">
      <c r="AH834" s="73"/>
    </row>
    <row r="835" spans="34:34" ht="24" customHeight="1">
      <c r="AH835" s="73"/>
    </row>
    <row r="836" spans="34:34" ht="24" customHeight="1">
      <c r="AH836" s="73"/>
    </row>
    <row r="837" spans="34:34" ht="24" customHeight="1">
      <c r="AH837" s="73"/>
    </row>
    <row r="838" spans="34:34" ht="24" customHeight="1">
      <c r="AH838" s="73"/>
    </row>
    <row r="839" spans="34:34" ht="24" customHeight="1">
      <c r="AH839" s="73"/>
    </row>
    <row r="840" spans="34:34" ht="24" customHeight="1">
      <c r="AH840" s="73"/>
    </row>
    <row r="841" spans="34:34" ht="24" customHeight="1">
      <c r="AH841" s="73"/>
    </row>
    <row r="842" spans="34:34" ht="24" customHeight="1">
      <c r="AH842" s="73"/>
    </row>
    <row r="843" spans="34:34" ht="24" customHeight="1">
      <c r="AH843" s="73"/>
    </row>
    <row r="844" spans="34:34" ht="24" customHeight="1">
      <c r="AH844" s="73"/>
    </row>
    <row r="845" spans="34:34" ht="24" customHeight="1">
      <c r="AH845" s="73"/>
    </row>
    <row r="846" spans="34:34" ht="24" customHeight="1">
      <c r="AH846" s="73"/>
    </row>
    <row r="847" spans="34:34" ht="24" customHeight="1">
      <c r="AH847" s="73"/>
    </row>
    <row r="848" spans="34:34" ht="24" customHeight="1">
      <c r="AH848" s="73"/>
    </row>
    <row r="849" spans="34:34" ht="24" customHeight="1">
      <c r="AH849" s="73"/>
    </row>
    <row r="850" spans="34:34" ht="24" customHeight="1">
      <c r="AH850" s="73"/>
    </row>
    <row r="851" spans="34:34" ht="24" customHeight="1">
      <c r="AH851" s="73"/>
    </row>
    <row r="852" spans="34:34" ht="24" customHeight="1">
      <c r="AH852" s="73"/>
    </row>
    <row r="853" spans="34:34" ht="24" customHeight="1">
      <c r="AH853" s="73"/>
    </row>
    <row r="854" spans="34:34" ht="24" customHeight="1">
      <c r="AH854" s="73"/>
    </row>
    <row r="855" spans="34:34" ht="24" customHeight="1">
      <c r="AH855" s="73"/>
    </row>
    <row r="856" spans="34:34" ht="24" customHeight="1">
      <c r="AH856" s="73"/>
    </row>
    <row r="857" spans="34:34" ht="24" customHeight="1">
      <c r="AH857" s="73"/>
    </row>
    <row r="858" spans="34:34" ht="24" customHeight="1">
      <c r="AH858" s="73"/>
    </row>
    <row r="859" spans="34:34" ht="24" customHeight="1">
      <c r="AH859" s="73"/>
    </row>
    <row r="860" spans="34:34" ht="24" customHeight="1">
      <c r="AH860" s="73"/>
    </row>
    <row r="861" spans="34:34" ht="24" customHeight="1">
      <c r="AH861" s="73"/>
    </row>
    <row r="862" spans="34:34" ht="24" customHeight="1">
      <c r="AH862" s="73"/>
    </row>
    <row r="863" spans="34:34" ht="24" customHeight="1">
      <c r="AH863" s="73"/>
    </row>
    <row r="864" spans="34:34" ht="24" customHeight="1">
      <c r="AH864" s="73"/>
    </row>
    <row r="865" spans="34:34" ht="24" customHeight="1">
      <c r="AH865" s="73"/>
    </row>
    <row r="866" spans="34:34" ht="24" customHeight="1">
      <c r="AH866" s="73"/>
    </row>
    <row r="867" spans="34:34" ht="24" customHeight="1">
      <c r="AH867" s="73"/>
    </row>
    <row r="868" spans="34:34" ht="24" customHeight="1">
      <c r="AH868" s="73"/>
    </row>
    <row r="869" spans="34:34" ht="24" customHeight="1">
      <c r="AH869" s="73"/>
    </row>
    <row r="870" spans="34:34" ht="24" customHeight="1">
      <c r="AH870" s="73"/>
    </row>
    <row r="871" spans="34:34" ht="24" customHeight="1">
      <c r="AH871" s="73"/>
    </row>
    <row r="872" spans="34:34" ht="24" customHeight="1">
      <c r="AH872" s="73"/>
    </row>
    <row r="873" spans="34:34" ht="24" customHeight="1">
      <c r="AH873" s="73"/>
    </row>
    <row r="874" spans="34:34" ht="24" customHeight="1">
      <c r="AH874" s="73"/>
    </row>
    <row r="875" spans="34:34" ht="24" customHeight="1">
      <c r="AH875" s="73"/>
    </row>
    <row r="876" spans="34:34" ht="24" customHeight="1">
      <c r="AH876" s="73"/>
    </row>
    <row r="877" spans="34:34" ht="24" customHeight="1">
      <c r="AH877" s="73"/>
    </row>
    <row r="878" spans="34:34" ht="24" customHeight="1">
      <c r="AH878" s="73"/>
    </row>
    <row r="879" spans="34:34" ht="24" customHeight="1">
      <c r="AH879" s="73"/>
    </row>
    <row r="880" spans="34:34" ht="24" customHeight="1">
      <c r="AH880" s="73"/>
    </row>
    <row r="881" spans="34:34" ht="24" customHeight="1">
      <c r="AH881" s="73"/>
    </row>
    <row r="882" spans="34:34" ht="24" customHeight="1">
      <c r="AH882" s="73"/>
    </row>
    <row r="883" spans="34:34" ht="24" customHeight="1">
      <c r="AH883" s="73"/>
    </row>
    <row r="884" spans="34:34" ht="24" customHeight="1">
      <c r="AH884" s="73"/>
    </row>
    <row r="885" spans="34:34" ht="24" customHeight="1">
      <c r="AH885" s="73"/>
    </row>
    <row r="886" spans="34:34" ht="24" customHeight="1">
      <c r="AH886" s="73"/>
    </row>
    <row r="887" spans="34:34" ht="24" customHeight="1">
      <c r="AH887" s="73"/>
    </row>
    <row r="888" spans="34:34" ht="24" customHeight="1">
      <c r="AH888" s="73"/>
    </row>
    <row r="889" spans="34:34" ht="24" customHeight="1">
      <c r="AH889" s="73"/>
    </row>
    <row r="890" spans="34:34" ht="24" customHeight="1">
      <c r="AH890" s="73"/>
    </row>
    <row r="891" spans="34:34" ht="24" customHeight="1">
      <c r="AH891" s="73"/>
    </row>
    <row r="892" spans="34:34" ht="24" customHeight="1">
      <c r="AH892" s="73"/>
    </row>
    <row r="893" spans="34:34" ht="24" customHeight="1">
      <c r="AH893" s="73"/>
    </row>
    <row r="894" spans="34:34" ht="24" customHeight="1">
      <c r="AH894" s="73"/>
    </row>
    <row r="895" spans="34:34" ht="24" customHeight="1">
      <c r="AH895" s="73"/>
    </row>
    <row r="896" spans="34:34" ht="24" customHeight="1">
      <c r="AH896" s="73"/>
    </row>
    <row r="897" spans="34:34" ht="24" customHeight="1">
      <c r="AH897" s="73"/>
    </row>
    <row r="898" spans="34:34" ht="24" customHeight="1">
      <c r="AH898" s="73"/>
    </row>
    <row r="899" spans="34:34" ht="24" customHeight="1">
      <c r="AH899" s="73"/>
    </row>
    <row r="900" spans="34:34" ht="24" customHeight="1">
      <c r="AH900" s="73"/>
    </row>
    <row r="901" spans="34:34" ht="24" customHeight="1">
      <c r="AH901" s="73"/>
    </row>
    <row r="902" spans="34:34" ht="24" customHeight="1">
      <c r="AH902" s="73"/>
    </row>
    <row r="903" spans="34:34" ht="24" customHeight="1">
      <c r="AH903" s="73"/>
    </row>
    <row r="904" spans="34:34" ht="24" customHeight="1">
      <c r="AH904" s="73"/>
    </row>
    <row r="905" spans="34:34" ht="24" customHeight="1">
      <c r="AH905" s="73"/>
    </row>
    <row r="906" spans="34:34" ht="24" customHeight="1">
      <c r="AH906" s="73"/>
    </row>
    <row r="907" spans="34:34" ht="24" customHeight="1">
      <c r="AH907" s="73"/>
    </row>
    <row r="908" spans="34:34" ht="24" customHeight="1">
      <c r="AH908" s="73"/>
    </row>
    <row r="909" spans="34:34" ht="24" customHeight="1">
      <c r="AH909" s="73"/>
    </row>
    <row r="910" spans="34:34" ht="24" customHeight="1">
      <c r="AH910" s="73"/>
    </row>
    <row r="911" spans="34:34" ht="24" customHeight="1">
      <c r="AH911" s="73"/>
    </row>
    <row r="912" spans="34:34" ht="24" customHeight="1">
      <c r="AH912" s="73"/>
    </row>
  </sheetData>
  <mergeCells count="1">
    <mergeCell ref="B5:H5"/>
  </mergeCells>
  <phoneticPr fontId="9" type="noConversion"/>
  <dataValidations count="2">
    <dataValidation type="list" allowBlank="1" showInputMessage="1" showErrorMessage="1" sqref="H8:H756" xr:uid="{00000000-0002-0000-0600-000000000000}">
      <formula1>LIGNEBUDGET</formula1>
    </dataValidation>
    <dataValidation type="list" allowBlank="1" showInputMessage="1" showErrorMessage="1" sqref="B8:B756" xr:uid="{00000000-0002-0000-0600-000001000000}">
      <formula1>MOIS</formula1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B0DA056404584A9AE294EDB015FB8E" ma:contentTypeVersion="3" ma:contentTypeDescription="Crée un document." ma:contentTypeScope="" ma:versionID="a3e9d9a5e4d56ccb6f60fd4aacdee6ca">
  <xsd:schema xmlns:xsd="http://www.w3.org/2001/XMLSchema" xmlns:xs="http://www.w3.org/2001/XMLSchema" xmlns:p="http://schemas.microsoft.com/office/2006/metadata/properties" xmlns:ns2="c937daea-5657-4966-8581-d8fb4964cfd2" targetNamespace="http://schemas.microsoft.com/office/2006/metadata/properties" ma:root="true" ma:fieldsID="642868dfc2f6c7efa387992badbdc82b" ns2:_="">
    <xsd:import namespace="c937daea-5657-4966-8581-d8fb4964cf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37daea-5657-4966-8581-d8fb4964c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21A9E-309E-4157-917D-C21D4B04CB94}"/>
</file>

<file path=customXml/itemProps2.xml><?xml version="1.0" encoding="utf-8"?>
<ds:datastoreItem xmlns:ds="http://schemas.openxmlformats.org/officeDocument/2006/customXml" ds:itemID="{47FE6086-BBF9-4FD5-91D7-C7D7D16BF5E2}"/>
</file>

<file path=customXml/itemProps3.xml><?xml version="1.0" encoding="utf-8"?>
<ds:datastoreItem xmlns:ds="http://schemas.openxmlformats.org/officeDocument/2006/customXml" ds:itemID="{DB00F991-C532-4781-AF91-6944F4A0D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/>
  <cp:revision/>
  <dcterms:created xsi:type="dcterms:W3CDTF">2015-06-05T18:19:34Z</dcterms:created>
  <dcterms:modified xsi:type="dcterms:W3CDTF">2025-11-05T14:16:55Z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0x0101007EB0DA056404584A9AE294EDB015FB8E</vt:lpwstr>
  </property>
</Properties>
</file>