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2FA433B-5444-4218-897F-F9E1E3738928}" xr6:coauthVersionLast="47" xr6:coauthVersionMax="47" xr10:uidLastSave="{00000000-0000-0000-0000-000000000000}"/>
  <bookViews>
    <workbookView xWindow="-120" yWindow="-120" windowWidth="20730" windowHeight="11160" activeTab="5" xr2:uid="{8EDEA430-4AA2-4DC0-BFC2-0ACF495AEE46}"/>
  </bookViews>
  <sheets>
    <sheet name="Janvier-24" sheetId="1" r:id="rId1"/>
    <sheet name="Février-24" sheetId="2" r:id="rId2"/>
    <sheet name="Mars 24" sheetId="3" r:id="rId3"/>
    <sheet name="Avril 24" sheetId="4" r:id="rId4"/>
    <sheet name="Mai 2024" sheetId="5" r:id="rId5"/>
    <sheet name="juin 2024 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4" l="1"/>
  <c r="G13" i="8"/>
  <c r="G14" i="8"/>
  <c r="G15" i="8"/>
  <c r="G16" i="8"/>
  <c r="G17" i="8"/>
  <c r="G18" i="8"/>
  <c r="G12" i="8"/>
  <c r="F24" i="8"/>
  <c r="F23" i="8"/>
  <c r="G23" i="8" s="1"/>
  <c r="F22" i="8"/>
  <c r="G22" i="8" s="1"/>
  <c r="F21" i="8"/>
  <c r="G21" i="8" s="1"/>
  <c r="F20" i="8"/>
  <c r="F19" i="8"/>
  <c r="G19" i="8" s="1"/>
  <c r="F13" i="8"/>
  <c r="F14" i="8"/>
  <c r="F15" i="8"/>
  <c r="F16" i="8"/>
  <c r="F17" i="8"/>
  <c r="F18" i="8"/>
  <c r="F12" i="8"/>
  <c r="F24" i="5"/>
  <c r="F21" i="5"/>
  <c r="F20" i="5"/>
  <c r="F19" i="5"/>
  <c r="F16" i="5"/>
  <c r="F17" i="5"/>
  <c r="F18" i="5"/>
  <c r="F15" i="5"/>
  <c r="F13" i="5"/>
  <c r="F12" i="5"/>
  <c r="G13" i="4"/>
  <c r="G16" i="4"/>
  <c r="G17" i="4"/>
  <c r="G20" i="4"/>
  <c r="G21" i="4"/>
  <c r="G24" i="4"/>
  <c r="G25" i="4"/>
  <c r="G28" i="4"/>
  <c r="F34" i="3"/>
  <c r="F12" i="4"/>
  <c r="G12" i="4" s="1"/>
  <c r="F13" i="4"/>
  <c r="F14" i="4"/>
  <c r="G14" i="4" s="1"/>
  <c r="F15" i="4"/>
  <c r="G15" i="4" s="1"/>
  <c r="F16" i="4"/>
  <c r="F17" i="4"/>
  <c r="F18" i="4"/>
  <c r="G18" i="4" s="1"/>
  <c r="F19" i="4"/>
  <c r="G19" i="4" s="1"/>
  <c r="F20" i="4"/>
  <c r="F21" i="4"/>
  <c r="F22" i="4"/>
  <c r="G22" i="4" s="1"/>
  <c r="F23" i="4"/>
  <c r="G23" i="4" s="1"/>
  <c r="F24" i="4"/>
  <c r="F25" i="4"/>
  <c r="F26" i="4"/>
  <c r="G26" i="4" s="1"/>
  <c r="F27" i="4"/>
  <c r="G27" i="4" s="1"/>
  <c r="F28" i="4"/>
  <c r="F29" i="4"/>
  <c r="F30" i="4"/>
  <c r="F31" i="4"/>
  <c r="F32" i="4"/>
  <c r="F33" i="4"/>
  <c r="F34" i="4"/>
  <c r="F35" i="4"/>
  <c r="F11" i="4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31" i="3"/>
  <c r="F10" i="3"/>
  <c r="F11" i="3"/>
  <c r="F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9" i="3"/>
  <c r="F11" i="2"/>
  <c r="F12" i="2"/>
  <c r="F13" i="2"/>
  <c r="F14" i="2"/>
  <c r="F15" i="2"/>
  <c r="F16" i="2"/>
  <c r="F17" i="2"/>
  <c r="F18" i="2"/>
  <c r="G18" i="2" s="1"/>
  <c r="F19" i="2"/>
  <c r="F20" i="2"/>
  <c r="F21" i="2"/>
  <c r="F22" i="2"/>
  <c r="G22" i="2" s="1"/>
  <c r="F23" i="2"/>
  <c r="F24" i="2"/>
  <c r="F25" i="2"/>
  <c r="F26" i="2"/>
  <c r="G26" i="2" s="1"/>
  <c r="F27" i="2"/>
  <c r="F28" i="2"/>
  <c r="F29" i="2"/>
  <c r="F30" i="2"/>
  <c r="F31" i="2"/>
  <c r="F32" i="2"/>
  <c r="F33" i="2"/>
  <c r="F34" i="2"/>
  <c r="F10" i="2"/>
  <c r="G10" i="2" s="1"/>
  <c r="G15" i="2"/>
  <c r="G16" i="2"/>
  <c r="G17" i="2"/>
  <c r="G19" i="2"/>
  <c r="G20" i="2"/>
  <c r="G21" i="2"/>
  <c r="G23" i="2"/>
  <c r="G24" i="2"/>
  <c r="G25" i="2"/>
  <c r="G27" i="2"/>
  <c r="G28" i="2"/>
  <c r="G14" i="2"/>
  <c r="G11" i="2"/>
  <c r="G12" i="2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14" i="1"/>
  <c r="G11" i="1"/>
  <c r="G10" i="1"/>
  <c r="F10" i="1"/>
  <c r="F11" i="1"/>
  <c r="F12" i="1"/>
  <c r="G12" i="1" s="1"/>
  <c r="G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G31" i="1" s="1"/>
  <c r="F32" i="1"/>
  <c r="F33" i="1"/>
  <c r="G33" i="1"/>
  <c r="E34" i="1"/>
  <c r="D49" i="2"/>
  <c r="F25" i="5"/>
  <c r="G24" i="5"/>
  <c r="F23" i="5"/>
  <c r="G23" i="5" s="1"/>
  <c r="F22" i="5"/>
  <c r="G22" i="5" s="1"/>
  <c r="G33" i="4"/>
  <c r="G30" i="4"/>
  <c r="G29" i="4"/>
  <c r="G32" i="2"/>
  <c r="G29" i="2"/>
  <c r="C41" i="5"/>
  <c r="C43" i="5" s="1"/>
  <c r="N17" i="8"/>
  <c r="R17" i="8" s="1"/>
  <c r="O17" i="8"/>
  <c r="Q17" i="8"/>
  <c r="N17" i="5"/>
  <c r="R17" i="5" s="1"/>
  <c r="O17" i="5"/>
  <c r="Q17" i="5"/>
  <c r="E25" i="8"/>
  <c r="E26" i="5"/>
  <c r="G20" i="8"/>
  <c r="P19" i="8"/>
  <c r="M19" i="8"/>
  <c r="Q18" i="8"/>
  <c r="O18" i="8"/>
  <c r="N18" i="8"/>
  <c r="R18" i="8" s="1"/>
  <c r="Q16" i="8"/>
  <c r="O16" i="8"/>
  <c r="N16" i="8"/>
  <c r="R16" i="8" s="1"/>
  <c r="Q15" i="8"/>
  <c r="O15" i="8"/>
  <c r="N15" i="8"/>
  <c r="R15" i="8" s="1"/>
  <c r="Q14" i="8"/>
  <c r="O14" i="8"/>
  <c r="N14" i="8"/>
  <c r="R14" i="8" s="1"/>
  <c r="Q13" i="8"/>
  <c r="O13" i="8"/>
  <c r="N13" i="8"/>
  <c r="R13" i="8" s="1"/>
  <c r="Q12" i="8"/>
  <c r="O12" i="8"/>
  <c r="N12" i="8"/>
  <c r="R12" i="8" s="1"/>
  <c r="Q11" i="8"/>
  <c r="O11" i="8"/>
  <c r="N11" i="8"/>
  <c r="R11" i="8" s="1"/>
  <c r="Q12" i="5"/>
  <c r="Q13" i="5"/>
  <c r="Q14" i="5"/>
  <c r="Q15" i="5"/>
  <c r="Q16" i="5"/>
  <c r="Q18" i="5"/>
  <c r="Q11" i="5"/>
  <c r="O12" i="5"/>
  <c r="O13" i="5"/>
  <c r="O14" i="5"/>
  <c r="O15" i="5"/>
  <c r="O16" i="5"/>
  <c r="O18" i="5"/>
  <c r="O11" i="5"/>
  <c r="N12" i="5"/>
  <c r="R12" i="5" s="1"/>
  <c r="N13" i="5"/>
  <c r="R13" i="5" s="1"/>
  <c r="N14" i="5"/>
  <c r="R14" i="5" s="1"/>
  <c r="N15" i="5"/>
  <c r="R15" i="5" s="1"/>
  <c r="N16" i="5"/>
  <c r="R16" i="5" s="1"/>
  <c r="N18" i="5"/>
  <c r="R18" i="5" s="1"/>
  <c r="N11" i="5"/>
  <c r="R11" i="5" s="1"/>
  <c r="Q17" i="4"/>
  <c r="O16" i="4"/>
  <c r="S16" i="4" s="1"/>
  <c r="R16" i="4"/>
  <c r="R15" i="4"/>
  <c r="P16" i="4"/>
  <c r="P15" i="4"/>
  <c r="O15" i="4"/>
  <c r="S15" i="4" s="1"/>
  <c r="M11" i="3"/>
  <c r="M12" i="3" s="1"/>
  <c r="O12" i="3"/>
  <c r="L12" i="3"/>
  <c r="P11" i="3"/>
  <c r="P12" i="3" s="1"/>
  <c r="N11" i="3"/>
  <c r="N12" i="3" s="1"/>
  <c r="R17" i="2"/>
  <c r="P17" i="2"/>
  <c r="O17" i="2"/>
  <c r="E34" i="3" l="1"/>
  <c r="F34" i="1"/>
  <c r="G34" i="1"/>
  <c r="F25" i="8"/>
  <c r="M24" i="8" s="1"/>
  <c r="S17" i="4"/>
  <c r="R17" i="4"/>
  <c r="P17" i="4"/>
  <c r="O17" i="4"/>
  <c r="O19" i="8"/>
  <c r="Q19" i="8"/>
  <c r="M23" i="8" s="1"/>
  <c r="R19" i="8"/>
  <c r="G25" i="8"/>
  <c r="N19" i="8"/>
  <c r="Q11" i="3"/>
  <c r="Q12" i="3" s="1"/>
  <c r="H28" i="8" l="1"/>
  <c r="M25" i="8"/>
  <c r="M26" i="8" s="1"/>
  <c r="I30" i="8" l="1"/>
  <c r="G14" i="5"/>
  <c r="G15" i="5"/>
  <c r="G16" i="5"/>
  <c r="G17" i="5"/>
  <c r="G18" i="5"/>
  <c r="G19" i="5"/>
  <c r="G20" i="5"/>
  <c r="G21" i="5"/>
  <c r="G12" i="5"/>
  <c r="F12" i="3"/>
  <c r="Q19" i="5"/>
  <c r="P19" i="5"/>
  <c r="O19" i="5"/>
  <c r="N19" i="5"/>
  <c r="M19" i="5"/>
  <c r="E36" i="4"/>
  <c r="N17" i="4"/>
  <c r="D34" i="3"/>
  <c r="M16" i="3"/>
  <c r="E35" i="2"/>
  <c r="R18" i="2"/>
  <c r="Q18" i="2"/>
  <c r="P18" i="2"/>
  <c r="O18" i="2"/>
  <c r="N18" i="2"/>
  <c r="S17" i="2"/>
  <c r="S18" i="2" s="1"/>
  <c r="N24" i="2" l="1"/>
  <c r="G13" i="5"/>
  <c r="G26" i="5" s="1"/>
  <c r="F26" i="5"/>
  <c r="M24" i="5" s="1"/>
  <c r="R19" i="5"/>
  <c r="N26" i="2"/>
  <c r="G39" i="1"/>
  <c r="N23" i="4"/>
  <c r="M23" i="5"/>
  <c r="M18" i="3"/>
  <c r="F36" i="4"/>
  <c r="N22" i="4" s="1"/>
  <c r="F35" i="2"/>
  <c r="N25" i="2" s="1"/>
  <c r="G13" i="2"/>
  <c r="G35" i="2" s="1"/>
  <c r="I39" i="2" s="1"/>
  <c r="M17" i="3"/>
  <c r="N21" i="4"/>
  <c r="G36" i="4"/>
  <c r="M25" i="5"/>
  <c r="N27" i="2" l="1"/>
  <c r="M26" i="5"/>
  <c r="N24" i="4"/>
  <c r="H29" i="5"/>
  <c r="H40" i="3"/>
  <c r="G39" i="4"/>
  <c r="I31" i="5" l="1"/>
  <c r="H41" i="4"/>
</calcChain>
</file>

<file path=xl/sharedStrings.xml><?xml version="1.0" encoding="utf-8"?>
<sst xmlns="http://schemas.openxmlformats.org/spreadsheetml/2006/main" count="808" uniqueCount="146">
  <si>
    <t>NOMS ET PRENOMS</t>
  </si>
  <si>
    <t>NET A PAYER</t>
  </si>
  <si>
    <t>ADECHINAN Amour</t>
  </si>
  <si>
    <t>MODE DE PAIE</t>
  </si>
  <si>
    <t xml:space="preserve">ADEOTI Fawaz  </t>
  </si>
  <si>
    <t xml:space="preserve">AKOUM Igor </t>
  </si>
  <si>
    <t>ALLISOUTIN Agnès</t>
  </si>
  <si>
    <t>AYAM Rafiou</t>
  </si>
  <si>
    <t>BAMBELOU Ezechiel</t>
  </si>
  <si>
    <t>BOURAIMA Rachid</t>
  </si>
  <si>
    <t>BRUN Loria-Sandrelle</t>
  </si>
  <si>
    <t>GBOYOU Charles</t>
  </si>
  <si>
    <t>HOUNKONNOU Aldonie</t>
  </si>
  <si>
    <t>KAKANAKOU Belfrid</t>
  </si>
  <si>
    <t xml:space="preserve">MEHINTO Roméo </t>
  </si>
  <si>
    <t xml:space="preserve">Montant </t>
  </si>
  <si>
    <t>AIB</t>
  </si>
  <si>
    <t>PAYER</t>
  </si>
  <si>
    <t>Espèce</t>
  </si>
  <si>
    <t xml:space="preserve">DE SOUZA Papiyo </t>
  </si>
  <si>
    <t>KOUNOU Fanta</t>
  </si>
  <si>
    <t>ODJO Parfait</t>
  </si>
  <si>
    <t>SECK Mamadou</t>
  </si>
  <si>
    <t>AFFOSOGBE  Jaures</t>
  </si>
  <si>
    <t>AGBAGHA  Nora</t>
  </si>
  <si>
    <t>AMADJI Euloge</t>
  </si>
  <si>
    <t>AGBOGBE Damien ( Jardinier)</t>
  </si>
  <si>
    <t>SITUATION DE LA MASSE SALARIALE SUIVIE DES PRELEVEMENTS FISCAUX</t>
  </si>
  <si>
    <t>ATTOLOU Yves</t>
  </si>
  <si>
    <t>De CAMPOS Armélio</t>
  </si>
  <si>
    <t>TOTAL</t>
  </si>
  <si>
    <t>oui</t>
  </si>
  <si>
    <t>AIKPE Finagnon</t>
  </si>
  <si>
    <t>SIZOGAN Franck</t>
  </si>
  <si>
    <t>NOMS  ET PRENOMS</t>
  </si>
  <si>
    <t xml:space="preserve">SALAIRE BRUTE </t>
  </si>
  <si>
    <t>PRELEVEMENT CNSS</t>
  </si>
  <si>
    <t>PRELEVEMENT FISCAUX</t>
  </si>
  <si>
    <t>SALAIRE NET</t>
  </si>
  <si>
    <t>EMPLOYE 3,6 %</t>
  </si>
  <si>
    <t>EMPLOYEUR 19,4%</t>
  </si>
  <si>
    <t>AKOUM  IGOR</t>
  </si>
  <si>
    <t>De souza Papiyo</t>
  </si>
  <si>
    <t>MEHINTO Roméo</t>
  </si>
  <si>
    <t>NASSARA Farence</t>
  </si>
  <si>
    <t>TOTAL DES DECAISSEMENTS EFFECTUES POUR LES CONSULTANT ET LES SALARIES  FEVRIER 2024</t>
  </si>
  <si>
    <t>TOTAL DES DECAISSEMENTS POUR CONSULTANT EN JANVIER 2024</t>
  </si>
  <si>
    <t>BECHARA Olivia</t>
  </si>
  <si>
    <t>EKETOHA  Délia</t>
  </si>
  <si>
    <t>EKETOHA Délia</t>
  </si>
  <si>
    <t>non</t>
  </si>
  <si>
    <t xml:space="preserve">Espèce </t>
  </si>
  <si>
    <t>TOTAL DES DECAISSEMENTS EFFECTUES POUR LES CONSULTANTS ET SALARIES</t>
  </si>
  <si>
    <t xml:space="preserve">TOTAL  AIB </t>
  </si>
  <si>
    <t>TOTAL  IMPOTS  VPS  ET   ITS</t>
  </si>
  <si>
    <t>TOTAL IMPOT ( VPS - ITS)</t>
  </si>
  <si>
    <t>TOTAL AIB</t>
  </si>
  <si>
    <t>TOTAL CNSS / MOIS</t>
  </si>
  <si>
    <t>TOTAL CNSS /MOIS</t>
  </si>
  <si>
    <t>TOTAL IMPOTS ( VPS - ITS)</t>
  </si>
  <si>
    <t>TOAL CNSS /MOIS</t>
  </si>
  <si>
    <t>TOTAL IMPOTS ( VPS- ITS)</t>
  </si>
  <si>
    <t>TOTAL CNSS/MOIS</t>
  </si>
  <si>
    <t>IMPÖT A PAYER</t>
  </si>
  <si>
    <t xml:space="preserve"> MONTANT</t>
  </si>
  <si>
    <t xml:space="preserve"> 1er Acompte  Patente 2024</t>
  </si>
  <si>
    <t>Taxe radio-télé</t>
  </si>
  <si>
    <t xml:space="preserve">SITUATION DE LA MASSE SALARIALE SUIVIE DES PRELEVEMENTS FISCAUX DES CONSULTANTS </t>
  </si>
  <si>
    <t xml:space="preserve">SITUATION SALARIALE SUIVE DES PRELEVEMENTS FISCAUX ET SOCIAUX DES EMPLOYES </t>
  </si>
  <si>
    <t>SITUATION DE LA MASSE SALARIALE SUIVIE DES PRELEVEMENTS FISCAUX DES CONSULTANTS</t>
  </si>
  <si>
    <t>SITUATION SALARIALE SUIVIE DES PRELEVEMENTS FISCAUX ET SOCIAUX DES  EMPLOYES</t>
  </si>
  <si>
    <t>SITUATION SALARIALE SUIVIE DES PRELEVEMENTS SOCIAUX ET FISCAUX DES EMPLOYES</t>
  </si>
  <si>
    <t>SITUATION SALARIALE SUIVIE DES PRELEVEMENTS FISCAUX ET SOCIAUX DES EMPLOYES</t>
  </si>
  <si>
    <t xml:space="preserve"> FACTURE EMISE</t>
  </si>
  <si>
    <t>FACTURE EMISE</t>
  </si>
  <si>
    <t>non échue</t>
  </si>
  <si>
    <t>Montant</t>
  </si>
  <si>
    <t>STATUS</t>
  </si>
  <si>
    <t xml:space="preserve">CONSULTANT </t>
  </si>
  <si>
    <t>STAGIAIRE</t>
  </si>
  <si>
    <t>TOTAL DES CONSULTANTS</t>
  </si>
  <si>
    <t xml:space="preserve">TOTAL DES CONSULTANTS ET EMPLOYEES </t>
  </si>
  <si>
    <t>TOTAL DES DECAISSEMENTS EFFECTUES POUR LES  SALARIES ET CHARGES DU PERSONNELS</t>
  </si>
  <si>
    <t>DATE DE PAIEMENT</t>
  </si>
  <si>
    <t>ECHEANCE</t>
  </si>
  <si>
    <t>DATE PAIEMENT</t>
  </si>
  <si>
    <t xml:space="preserve">TOTAL </t>
  </si>
  <si>
    <t>STATUTS</t>
  </si>
  <si>
    <t xml:space="preserve">CONSULTANTS </t>
  </si>
  <si>
    <t xml:space="preserve">STAGIAIRE </t>
  </si>
  <si>
    <t xml:space="preserve">NETBYUS IMPOTS  </t>
  </si>
  <si>
    <t xml:space="preserve">CHARGES PERSONNELS  </t>
  </si>
  <si>
    <t xml:space="preserve">PRESTATAIRE </t>
  </si>
  <si>
    <t>DATE ECHEANCE</t>
  </si>
  <si>
    <t>VPS  4% (employeur)</t>
  </si>
  <si>
    <t>ITS( employé)</t>
  </si>
  <si>
    <t xml:space="preserve">non échue </t>
  </si>
  <si>
    <t>non  échue</t>
  </si>
  <si>
    <t xml:space="preserve">non  échue </t>
  </si>
  <si>
    <t>MONTANT</t>
  </si>
  <si>
    <t>1er acompte IS 2024</t>
  </si>
  <si>
    <t>1er acompte COT/CCIB 2024</t>
  </si>
  <si>
    <t xml:space="preserve">MONTANT </t>
  </si>
  <si>
    <t xml:space="preserve">ECHEANCE </t>
  </si>
  <si>
    <t>2 èm acompte patente 2024</t>
  </si>
  <si>
    <t xml:space="preserve">non </t>
  </si>
  <si>
    <t>2 èm acompte COT/CCIB 2024</t>
  </si>
  <si>
    <t>2 èm acompte IS 2024</t>
  </si>
  <si>
    <t xml:space="preserve">     TOTAL</t>
  </si>
  <si>
    <t>VPS 4%(employeur)</t>
  </si>
  <si>
    <t>ITS (employé)</t>
  </si>
  <si>
    <t>VPS 4% (employeur)</t>
  </si>
  <si>
    <t>AFFOSOGBE Jaurès</t>
  </si>
  <si>
    <t>PRESTATAIRE</t>
  </si>
  <si>
    <t xml:space="preserve">  BAREME DE COTISATION CCIB</t>
  </si>
  <si>
    <t>TRANCHE DE CHIFFRE D'AFFAIRE</t>
  </si>
  <si>
    <t xml:space="preserve">0 à 5millions </t>
  </si>
  <si>
    <t xml:space="preserve">5 à 10 millions </t>
  </si>
  <si>
    <t xml:space="preserve">10 à 25 millions </t>
  </si>
  <si>
    <t xml:space="preserve">25 à 50 millions </t>
  </si>
  <si>
    <t xml:space="preserve">50 à 100 millions </t>
  </si>
  <si>
    <t xml:space="preserve">100 à 300 millions </t>
  </si>
  <si>
    <t xml:space="preserve">300 à 500 millions </t>
  </si>
  <si>
    <t xml:space="preserve">700 à 800 millions </t>
  </si>
  <si>
    <t xml:space="preserve">500 à 700 millions </t>
  </si>
  <si>
    <t>800 à 1 milliard</t>
  </si>
  <si>
    <t>1 milliard à 2 milliards</t>
  </si>
  <si>
    <t>2 milliards à 4 milliards</t>
  </si>
  <si>
    <t>plus de 4 milliards</t>
  </si>
  <si>
    <t>SIZOGAN L. Franck C.</t>
  </si>
  <si>
    <t xml:space="preserve"> </t>
  </si>
  <si>
    <t>Payer</t>
  </si>
  <si>
    <t>Oui</t>
  </si>
  <si>
    <t>Non</t>
  </si>
  <si>
    <t>PAYER 21/5/24</t>
  </si>
  <si>
    <t>LIQUIDITE RECU POUR LES PAIEMENTS LE 21/05 ET LE 28/05</t>
  </si>
  <si>
    <t>En attente</t>
  </si>
  <si>
    <t>19606816623002</t>
  </si>
  <si>
    <t>1801489557007</t>
  </si>
  <si>
    <t>19409816617000</t>
  </si>
  <si>
    <t>29312689506009</t>
  </si>
  <si>
    <t>19608816619007</t>
  </si>
  <si>
    <t>29708668766007</t>
  </si>
  <si>
    <t>1900658366802</t>
  </si>
  <si>
    <t>18511517536009</t>
  </si>
  <si>
    <t>N° CNSS EMPLOYE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</si>
</sst>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]d\ mmm\ yyyy;@" x16r2:formatCode16="[$-fr-BJ,1]d\ mmm\ yyyy;@"/>
    <numFmt numFmtId="165" formatCode="[$-40C]d\-mmm\-yy;@"/>
    <numFmt numFmtId="166" formatCode="[$-40C]dd\-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sz val="10"/>
      <color theme="1"/>
      <name val="Book Antiqua"/>
      <family val="1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Book Antiqua"/>
      <family val="1"/>
    </font>
    <font>
      <sz val="11"/>
      <color theme="0"/>
      <name val="Book Antiqua"/>
      <family val="1"/>
    </font>
    <font>
      <b/>
      <sz val="11"/>
      <color theme="1"/>
      <name val="Book Antiqua"/>
      <family val="1"/>
    </font>
    <font>
      <sz val="28"/>
      <color theme="1"/>
      <name val="Calibri"/>
      <family val="2"/>
      <scheme val="minor"/>
    </font>
    <font>
      <sz val="10"/>
      <name val="Book Antiqua"/>
      <family val="1"/>
    </font>
    <font>
      <sz val="9"/>
      <color theme="1"/>
      <name val="Calibri"/>
      <family val="2"/>
      <scheme val="minor"/>
    </font>
    <font>
      <sz val="12"/>
      <color indexed="8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2" fillId="0" borderId="18" xfId="0" applyFont="1" applyFill="1" applyBorder="1"/>
    <xf numFmtId="0" fontId="2" fillId="0" borderId="19" xfId="0" applyFont="1" applyFill="1" applyBorder="1"/>
    <xf numFmtId="0" fontId="2" fillId="2" borderId="3" xfId="0" applyFont="1" applyFill="1" applyBorder="1" applyAlignment="1">
      <alignment horizontal="center" vertical="center"/>
    </xf>
    <xf numFmtId="3" fontId="2" fillId="2" borderId="4" xfId="0" applyNumberFormat="1" applyFont="1" applyFill="1" applyBorder="1"/>
    <xf numFmtId="3" fontId="2" fillId="2" borderId="1" xfId="0" applyNumberFormat="1" applyFont="1" applyFill="1" applyBorder="1"/>
    <xf numFmtId="0" fontId="2" fillId="4" borderId="1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3" fontId="2" fillId="4" borderId="1" xfId="0" applyNumberFormat="1" applyFont="1" applyFill="1" applyBorder="1"/>
    <xf numFmtId="3" fontId="2" fillId="0" borderId="4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3" fontId="2" fillId="4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3" fontId="2" fillId="4" borderId="4" xfId="0" applyNumberFormat="1" applyFont="1" applyFill="1" applyBorder="1"/>
    <xf numFmtId="3" fontId="3" fillId="4" borderId="25" xfId="0" applyNumberFormat="1" applyFont="1" applyFill="1" applyBorder="1"/>
    <xf numFmtId="0" fontId="3" fillId="4" borderId="25" xfId="0" applyFont="1" applyFill="1" applyBorder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3" fillId="0" borderId="29" xfId="0" applyFont="1" applyBorder="1"/>
    <xf numFmtId="3" fontId="3" fillId="0" borderId="4" xfId="0" applyNumberFormat="1" applyFont="1" applyBorder="1"/>
    <xf numFmtId="0" fontId="3" fillId="0" borderId="18" xfId="0" applyFont="1" applyBorder="1"/>
    <xf numFmtId="3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2" borderId="20" xfId="0" applyFont="1" applyFill="1" applyBorder="1"/>
    <xf numFmtId="0" fontId="2" fillId="0" borderId="3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left" vertical="center"/>
    </xf>
    <xf numFmtId="3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/>
    </xf>
    <xf numFmtId="0" fontId="0" fillId="0" borderId="0" xfId="0" applyBorder="1"/>
    <xf numFmtId="0" fontId="2" fillId="3" borderId="36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3" fontId="0" fillId="3" borderId="0" xfId="0" applyNumberFormat="1" applyFill="1" applyBorder="1" applyAlignment="1">
      <alignment horizontal="center" vertical="center"/>
    </xf>
    <xf numFmtId="0" fontId="2" fillId="2" borderId="4" xfId="0" applyFont="1" applyFill="1" applyBorder="1"/>
    <xf numFmtId="0" fontId="0" fillId="0" borderId="0" xfId="0" applyAlignment="1">
      <alignment horizontal="center" vertical="center"/>
    </xf>
    <xf numFmtId="0" fontId="2" fillId="5" borderId="32" xfId="0" applyFont="1" applyFill="1" applyBorder="1"/>
    <xf numFmtId="0" fontId="2" fillId="5" borderId="33" xfId="0" applyFont="1" applyFill="1" applyBorder="1"/>
    <xf numFmtId="3" fontId="2" fillId="5" borderId="5" xfId="0" applyNumberFormat="1" applyFont="1" applyFill="1" applyBorder="1"/>
    <xf numFmtId="0" fontId="2" fillId="5" borderId="3" xfId="0" applyFont="1" applyFill="1" applyBorder="1" applyAlignment="1">
      <alignment horizontal="center"/>
    </xf>
    <xf numFmtId="3" fontId="2" fillId="5" borderId="3" xfId="0" applyNumberFormat="1" applyFont="1" applyFill="1" applyBorder="1"/>
    <xf numFmtId="3" fontId="2" fillId="5" borderId="13" xfId="0" applyNumberFormat="1" applyFont="1" applyFill="1" applyBorder="1"/>
    <xf numFmtId="0" fontId="2" fillId="5" borderId="22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0" fontId="2" fillId="5" borderId="24" xfId="0" applyFont="1" applyFill="1" applyBorder="1"/>
    <xf numFmtId="3" fontId="2" fillId="5" borderId="25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3" fontId="2" fillId="6" borderId="1" xfId="0" applyNumberFormat="1" applyFont="1" applyFill="1" applyBorder="1"/>
    <xf numFmtId="0" fontId="2" fillId="6" borderId="3" xfId="0" applyFont="1" applyFill="1" applyBorder="1" applyAlignment="1">
      <alignment horizontal="center" vertical="center"/>
    </xf>
    <xf numFmtId="3" fontId="2" fillId="6" borderId="4" xfId="0" applyNumberFormat="1" applyFont="1" applyFill="1" applyBorder="1"/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Alignment="1">
      <alignment vertical="center" wrapText="1"/>
    </xf>
    <xf numFmtId="3" fontId="0" fillId="0" borderId="0" xfId="0" applyNumberFormat="1" applyFill="1" applyAlignment="1">
      <alignment vertical="center"/>
    </xf>
    <xf numFmtId="0" fontId="2" fillId="0" borderId="0" xfId="0" applyFont="1" applyFill="1" applyBorder="1" applyAlignment="1"/>
    <xf numFmtId="0" fontId="2" fillId="5" borderId="32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3" fontId="2" fillId="5" borderId="1" xfId="0" applyNumberFormat="1" applyFont="1" applyFill="1" applyBorder="1"/>
    <xf numFmtId="0" fontId="2" fillId="5" borderId="4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3" fontId="2" fillId="7" borderId="1" xfId="0" applyNumberFormat="1" applyFont="1" applyFill="1" applyBorder="1"/>
    <xf numFmtId="0" fontId="2" fillId="7" borderId="4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0" fontId="0" fillId="5" borderId="1" xfId="0" applyFill="1" applyBorder="1"/>
    <xf numFmtId="3" fontId="2" fillId="5" borderId="32" xfId="0" applyNumberFormat="1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5" borderId="8" xfId="0" applyFont="1" applyFill="1" applyBorder="1"/>
    <xf numFmtId="3" fontId="2" fillId="5" borderId="6" xfId="0" applyNumberFormat="1" applyFont="1" applyFill="1" applyBorder="1"/>
    <xf numFmtId="0" fontId="2" fillId="5" borderId="1" xfId="0" applyFont="1" applyFill="1" applyBorder="1" applyAlignment="1">
      <alignment horizontal="center"/>
    </xf>
    <xf numFmtId="3" fontId="6" fillId="4" borderId="25" xfId="0" applyNumberFormat="1" applyFont="1" applyFill="1" applyBorder="1"/>
    <xf numFmtId="0" fontId="6" fillId="4" borderId="25" xfId="0" applyFont="1" applyFill="1" applyBorder="1" applyAlignment="1">
      <alignment horizontal="center"/>
    </xf>
    <xf numFmtId="3" fontId="0" fillId="7" borderId="0" xfId="0" applyNumberFormat="1" applyFill="1"/>
    <xf numFmtId="3" fontId="6" fillId="7" borderId="22" xfId="0" applyNumberFormat="1" applyFont="1" applyFill="1" applyBorder="1" applyAlignment="1">
      <alignment horizontal="center" vertical="center"/>
    </xf>
    <xf numFmtId="3" fontId="6" fillId="7" borderId="23" xfId="0" applyNumberFormat="1" applyFont="1" applyFill="1" applyBorder="1" applyAlignment="1">
      <alignment horizontal="center" vertical="center"/>
    </xf>
    <xf numFmtId="3" fontId="7" fillId="4" borderId="25" xfId="0" applyNumberFormat="1" applyFont="1" applyFill="1" applyBorder="1"/>
    <xf numFmtId="0" fontId="7" fillId="4" borderId="25" xfId="0" applyFont="1" applyFill="1" applyBorder="1" applyAlignment="1">
      <alignment horizontal="center"/>
    </xf>
    <xf numFmtId="0" fontId="2" fillId="0" borderId="30" xfId="0" applyFont="1" applyFill="1" applyBorder="1"/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3" fontId="3" fillId="0" borderId="0" xfId="0" applyNumberFormat="1" applyFont="1" applyBorder="1"/>
    <xf numFmtId="3" fontId="0" fillId="0" borderId="0" xfId="0" applyNumberForma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164" fontId="0" fillId="0" borderId="0" xfId="0" applyNumberFormat="1"/>
    <xf numFmtId="3" fontId="2" fillId="0" borderId="2" xfId="0" applyNumberFormat="1" applyFont="1" applyFill="1" applyBorder="1" applyAlignment="1">
      <alignment vertical="center"/>
    </xf>
    <xf numFmtId="3" fontId="2" fillId="0" borderId="2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2" fillId="0" borderId="12" xfId="0" applyFont="1" applyBorder="1"/>
    <xf numFmtId="0" fontId="2" fillId="0" borderId="29" xfId="0" applyFont="1" applyBorder="1"/>
    <xf numFmtId="0" fontId="2" fillId="0" borderId="0" xfId="0" applyFont="1" applyFill="1" applyBorder="1"/>
    <xf numFmtId="3" fontId="10" fillId="7" borderId="22" xfId="0" applyNumberFormat="1" applyFont="1" applyFill="1" applyBorder="1" applyAlignment="1">
      <alignment horizontal="center" vertical="center"/>
    </xf>
    <xf numFmtId="3" fontId="10" fillId="7" borderId="23" xfId="0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/>
    <xf numFmtId="166" fontId="0" fillId="5" borderId="1" xfId="0" applyNumberFormat="1" applyFill="1" applyBorder="1"/>
    <xf numFmtId="165" fontId="0" fillId="5" borderId="1" xfId="0" applyNumberFormat="1" applyFill="1" applyBorder="1"/>
    <xf numFmtId="165" fontId="2" fillId="5" borderId="35" xfId="0" applyNumberFormat="1" applyFont="1" applyFill="1" applyBorder="1"/>
    <xf numFmtId="0" fontId="0" fillId="5" borderId="41" xfId="0" applyFill="1" applyBorder="1"/>
    <xf numFmtId="165" fontId="2" fillId="5" borderId="24" xfId="0" applyNumberFormat="1" applyFont="1" applyFill="1" applyBorder="1"/>
    <xf numFmtId="0" fontId="2" fillId="5" borderId="25" xfId="0" applyFont="1" applyFill="1" applyBorder="1" applyAlignment="1">
      <alignment horizontal="center"/>
    </xf>
    <xf numFmtId="0" fontId="0" fillId="5" borderId="26" xfId="0" applyFill="1" applyBorder="1"/>
    <xf numFmtId="165" fontId="0" fillId="0" borderId="0" xfId="0" applyNumberFormat="1" applyFill="1" applyBorder="1"/>
    <xf numFmtId="0" fontId="2" fillId="0" borderId="34" xfId="0" applyFont="1" applyFill="1" applyBorder="1"/>
    <xf numFmtId="0" fontId="2" fillId="5" borderId="3" xfId="0" applyFont="1" applyFill="1" applyBorder="1"/>
    <xf numFmtId="165" fontId="2" fillId="5" borderId="3" xfId="0" applyNumberFormat="1" applyFont="1" applyFill="1" applyBorder="1"/>
    <xf numFmtId="165" fontId="2" fillId="5" borderId="33" xfId="0" applyNumberFormat="1" applyFont="1" applyFill="1" applyBorder="1"/>
    <xf numFmtId="165" fontId="2" fillId="5" borderId="13" xfId="0" applyNumberFormat="1" applyFont="1" applyFill="1" applyBorder="1"/>
    <xf numFmtId="0" fontId="2" fillId="5" borderId="13" xfId="0" applyFont="1" applyFill="1" applyBorder="1" applyAlignment="1">
      <alignment horizontal="center"/>
    </xf>
    <xf numFmtId="165" fontId="2" fillId="5" borderId="11" xfId="0" applyNumberFormat="1" applyFont="1" applyFill="1" applyBorder="1"/>
    <xf numFmtId="0" fontId="0" fillId="5" borderId="13" xfId="0" applyFill="1" applyBorder="1" applyAlignment="1">
      <alignment horizontal="center"/>
    </xf>
    <xf numFmtId="165" fontId="0" fillId="0" borderId="0" xfId="0" applyNumberFormat="1"/>
    <xf numFmtId="0" fontId="2" fillId="5" borderId="3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0" borderId="0" xfId="0" applyFont="1" applyFill="1"/>
    <xf numFmtId="0" fontId="2" fillId="5" borderId="13" xfId="0" applyFont="1" applyFill="1" applyBorder="1"/>
    <xf numFmtId="165" fontId="2" fillId="5" borderId="3" xfId="0" applyNumberFormat="1" applyFont="1" applyFill="1" applyBorder="1" applyAlignment="1">
      <alignment horizontal="center"/>
    </xf>
    <xf numFmtId="0" fontId="2" fillId="3" borderId="30" xfId="0" applyFont="1" applyFill="1" applyBorder="1" applyAlignment="1">
      <alignment horizontal="left" vertical="center" wrapText="1"/>
    </xf>
    <xf numFmtId="166" fontId="2" fillId="5" borderId="35" xfId="0" applyNumberFormat="1" applyFont="1" applyFill="1" applyBorder="1"/>
    <xf numFmtId="166" fontId="0" fillId="5" borderId="41" xfId="0" applyNumberFormat="1" applyFill="1" applyBorder="1"/>
    <xf numFmtId="166" fontId="2" fillId="5" borderId="24" xfId="0" applyNumberFormat="1" applyFont="1" applyFill="1" applyBorder="1"/>
    <xf numFmtId="166" fontId="0" fillId="5" borderId="26" xfId="0" applyNumberFormat="1" applyFill="1" applyBorder="1"/>
    <xf numFmtId="0" fontId="2" fillId="3" borderId="30" xfId="0" applyFont="1" applyFill="1" applyBorder="1" applyAlignment="1">
      <alignment horizontal="left" vertical="center"/>
    </xf>
    <xf numFmtId="165" fontId="2" fillId="5" borderId="4" xfId="0" applyNumberFormat="1" applyFont="1" applyFill="1" applyBorder="1"/>
    <xf numFmtId="165" fontId="0" fillId="5" borderId="4" xfId="0" applyNumberFormat="1" applyFill="1" applyBorder="1"/>
    <xf numFmtId="0" fontId="0" fillId="5" borderId="42" xfId="0" applyFill="1" applyBorder="1"/>
    <xf numFmtId="0" fontId="2" fillId="5" borderId="43" xfId="0" applyFont="1" applyFill="1" applyBorder="1" applyAlignment="1">
      <alignment horizontal="center"/>
    </xf>
    <xf numFmtId="0" fontId="0" fillId="5" borderId="44" xfId="0" applyFill="1" applyBorder="1"/>
    <xf numFmtId="3" fontId="2" fillId="3" borderId="1" xfId="0" applyNumberFormat="1" applyFont="1" applyFill="1" applyBorder="1" applyAlignment="1">
      <alignment horizontal="right" vertical="center"/>
    </xf>
    <xf numFmtId="3" fontId="2" fillId="2" borderId="20" xfId="0" applyNumberFormat="1" applyFont="1" applyFill="1" applyBorder="1"/>
    <xf numFmtId="3" fontId="2" fillId="2" borderId="2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0" fillId="5" borderId="1" xfId="0" applyFill="1" applyBorder="1" applyAlignment="1">
      <alignment horizontal="center"/>
    </xf>
    <xf numFmtId="0" fontId="3" fillId="5" borderId="3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5" borderId="21" xfId="0" applyFill="1" applyBorder="1" applyAlignment="1">
      <alignment vertical="center"/>
    </xf>
    <xf numFmtId="0" fontId="2" fillId="5" borderId="22" xfId="0" applyFont="1" applyFill="1" applyBorder="1" applyAlignment="1">
      <alignment horizontal="center" vertical="center"/>
    </xf>
    <xf numFmtId="0" fontId="0" fillId="5" borderId="23" xfId="0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vertical="center"/>
    </xf>
    <xf numFmtId="0" fontId="8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vertical="center"/>
    </xf>
    <xf numFmtId="3" fontId="0" fillId="0" borderId="48" xfId="0" applyNumberFormat="1" applyBorder="1"/>
    <xf numFmtId="3" fontId="0" fillId="0" borderId="49" xfId="0" applyNumberFormat="1" applyBorder="1"/>
    <xf numFmtId="0" fontId="0" fillId="0" borderId="18" xfId="0" applyBorder="1"/>
    <xf numFmtId="0" fontId="0" fillId="0" borderId="19" xfId="0" applyBorder="1"/>
    <xf numFmtId="0" fontId="0" fillId="0" borderId="29" xfId="0" applyBorder="1"/>
    <xf numFmtId="3" fontId="0" fillId="0" borderId="50" xfId="0" applyNumberFormat="1" applyBorder="1"/>
    <xf numFmtId="0" fontId="11" fillId="0" borderId="3" xfId="0" applyFont="1" applyBorder="1"/>
    <xf numFmtId="0" fontId="11" fillId="0" borderId="33" xfId="0" applyFont="1" applyBorder="1" applyAlignment="1">
      <alignment horizontal="center"/>
    </xf>
    <xf numFmtId="3" fontId="2" fillId="8" borderId="4" xfId="0" applyNumberFormat="1" applyFont="1" applyFill="1" applyBorder="1"/>
    <xf numFmtId="3" fontId="2" fillId="8" borderId="1" xfId="0" applyNumberFormat="1" applyFont="1" applyFill="1" applyBorder="1"/>
    <xf numFmtId="0" fontId="0" fillId="0" borderId="6" xfId="0" applyBorder="1"/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7" borderId="22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5" borderId="5" xfId="0" applyFont="1" applyFill="1" applyBorder="1"/>
    <xf numFmtId="0" fontId="2" fillId="5" borderId="7" xfId="0" applyFont="1" applyFill="1" applyBorder="1"/>
    <xf numFmtId="0" fontId="9" fillId="2" borderId="0" xfId="0" applyFont="1" applyFill="1" applyAlignment="1">
      <alignment horizontal="center"/>
    </xf>
    <xf numFmtId="3" fontId="0" fillId="2" borderId="8" xfId="0" applyNumberFormat="1" applyFill="1" applyBorder="1" applyAlignment="1">
      <alignment horizontal="center" vertical="center"/>
    </xf>
    <xf numFmtId="3" fontId="0" fillId="2" borderId="11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/>
    </xf>
    <xf numFmtId="3" fontId="2" fillId="4" borderId="12" xfId="0" applyNumberFormat="1" applyFont="1" applyFill="1" applyBorder="1" applyAlignment="1">
      <alignment horizontal="center" vertical="center"/>
    </xf>
    <xf numFmtId="3" fontId="2" fillId="4" borderId="13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3" fontId="0" fillId="5" borderId="10" xfId="0" applyNumberForma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3" fontId="0" fillId="2" borderId="12" xfId="0" applyNumberFormat="1" applyFill="1" applyBorder="1" applyAlignment="1">
      <alignment horizontal="center" vertical="center"/>
    </xf>
    <xf numFmtId="3" fontId="0" fillId="2" borderId="13" xfId="0" applyNumberForma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3" fontId="3" fillId="4" borderId="22" xfId="0" applyNumberFormat="1" applyFont="1" applyFill="1" applyBorder="1" applyAlignment="1">
      <alignment horizontal="right" vertical="center"/>
    </xf>
    <xf numFmtId="3" fontId="3" fillId="4" borderId="25" xfId="0" applyNumberFormat="1" applyFont="1" applyFill="1" applyBorder="1" applyAlignment="1">
      <alignment horizontal="right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3" fontId="3" fillId="4" borderId="23" xfId="0" applyNumberFormat="1" applyFont="1" applyFill="1" applyBorder="1" applyAlignment="1">
      <alignment horizontal="right" vertical="center"/>
    </xf>
    <xf numFmtId="3" fontId="3" fillId="4" borderId="26" xfId="0" applyNumberFormat="1" applyFont="1" applyFill="1" applyBorder="1" applyAlignment="1">
      <alignment horizontal="right" vertical="center"/>
    </xf>
    <xf numFmtId="0" fontId="2" fillId="5" borderId="38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5" fontId="2" fillId="5" borderId="5" xfId="0" applyNumberFormat="1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3" fontId="2" fillId="7" borderId="12" xfId="0" applyNumberFormat="1" applyFont="1" applyFill="1" applyBorder="1" applyAlignment="1">
      <alignment horizontal="center" vertical="center"/>
    </xf>
    <xf numFmtId="3" fontId="2" fillId="7" borderId="13" xfId="0" applyNumberFormat="1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7" fillId="4" borderId="23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3" fontId="2" fillId="7" borderId="22" xfId="0" applyNumberFormat="1" applyFont="1" applyFill="1" applyBorder="1" applyAlignment="1">
      <alignment horizontal="right" vertical="center"/>
    </xf>
    <xf numFmtId="3" fontId="2" fillId="7" borderId="25" xfId="0" applyNumberFormat="1" applyFont="1" applyFill="1" applyBorder="1" applyAlignment="1">
      <alignment horizontal="right" vertical="center"/>
    </xf>
    <xf numFmtId="3" fontId="2" fillId="7" borderId="45" xfId="0" applyNumberFormat="1" applyFont="1" applyFill="1" applyBorder="1" applyAlignment="1">
      <alignment horizontal="right" vertical="center"/>
    </xf>
    <xf numFmtId="3" fontId="2" fillId="7" borderId="26" xfId="0" applyNumberFormat="1" applyFont="1" applyFill="1" applyBorder="1" applyAlignment="1">
      <alignment horizontal="right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51" xfId="0" applyFont="1" applyFill="1" applyBorder="1" applyAlignment="1">
      <alignment horizontal="center" vertical="center"/>
    </xf>
    <xf numFmtId="0" fontId="7" fillId="4" borderId="5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left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</cellXfs>
  <cellStyles count="2">
    <cellStyle name="Milliers 2" xfId="1" xr:uid="{594FD45B-193E-4B93-BA7D-618E85C81DC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5AC2-C88E-44AF-B0A3-5F3933A9CB07}">
  <dimension ref="A1:M47"/>
  <sheetViews>
    <sheetView topLeftCell="A16" workbookViewId="0">
      <selection activeCell="F32" sqref="F32"/>
    </sheetView>
  </sheetViews>
  <sheetFormatPr baseColWidth="10" defaultRowHeight="15" x14ac:dyDescent="0.25"/>
  <cols>
    <col min="1" max="1" width="27.7109375" customWidth="1"/>
    <col min="2" max="2" width="15.140625" customWidth="1"/>
    <col min="3" max="3" width="29.85546875" customWidth="1"/>
    <col min="4" max="4" width="17.28515625" customWidth="1"/>
    <col min="6" max="6" width="19.85546875" customWidth="1"/>
    <col min="7" max="7" width="16.5703125" customWidth="1"/>
    <col min="8" max="8" width="25" customWidth="1"/>
    <col min="9" max="9" width="13" customWidth="1"/>
    <col min="10" max="10" width="12" customWidth="1"/>
  </cols>
  <sheetData>
    <row r="1" spans="1:11" x14ac:dyDescent="0.25">
      <c r="A1" s="220"/>
      <c r="B1" s="220"/>
      <c r="C1" s="220"/>
      <c r="D1" s="220"/>
      <c r="E1" s="220"/>
      <c r="F1" s="220"/>
      <c r="G1" s="220"/>
      <c r="H1" s="220"/>
      <c r="I1" s="220"/>
      <c r="J1" s="220"/>
      <c r="K1" s="220"/>
    </row>
    <row r="2" spans="1:11" x14ac:dyDescent="0.2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</row>
    <row r="4" spans="1:11" x14ac:dyDescent="0.25">
      <c r="D4" s="227" t="s">
        <v>27</v>
      </c>
      <c r="E4" s="227"/>
      <c r="F4" s="227"/>
      <c r="G4" s="227"/>
      <c r="H4" s="227"/>
    </row>
    <row r="5" spans="1:11" s="2" customFormat="1" x14ac:dyDescent="0.25">
      <c r="C5" s="1"/>
      <c r="D5" s="227"/>
      <c r="E5" s="227"/>
      <c r="F5" s="227"/>
      <c r="G5" s="227"/>
      <c r="H5" s="227"/>
    </row>
    <row r="6" spans="1:11" s="2" customFormat="1" x14ac:dyDescent="0.25">
      <c r="C6" s="1"/>
      <c r="D6" s="1"/>
    </row>
    <row r="7" spans="1:11" s="2" customFormat="1" ht="14.25" customHeight="1" thickBot="1" x14ac:dyDescent="0.3">
      <c r="C7" s="1"/>
      <c r="D7" s="1"/>
    </row>
    <row r="8" spans="1:11" s="2" customFormat="1" ht="3.75" hidden="1" customHeight="1" thickBot="1" x14ac:dyDescent="0.3">
      <c r="C8" s="1"/>
      <c r="D8" s="1"/>
    </row>
    <row r="9" spans="1:11" s="2" customFormat="1" ht="28.5" customHeight="1" thickBot="1" x14ac:dyDescent="0.3">
      <c r="C9" s="9" t="s">
        <v>0</v>
      </c>
      <c r="D9" s="10" t="s">
        <v>3</v>
      </c>
      <c r="E9" s="9" t="s">
        <v>15</v>
      </c>
      <c r="F9" s="32" t="s">
        <v>16</v>
      </c>
      <c r="G9" s="15" t="s">
        <v>1</v>
      </c>
      <c r="H9" s="9" t="s">
        <v>73</v>
      </c>
      <c r="I9" s="9" t="s">
        <v>17</v>
      </c>
    </row>
    <row r="10" spans="1:11" ht="16.5" x14ac:dyDescent="0.3">
      <c r="B10" s="11">
        <v>1</v>
      </c>
      <c r="C10" s="31" t="s">
        <v>2</v>
      </c>
      <c r="D10" s="6" t="s">
        <v>18</v>
      </c>
      <c r="E10" s="21">
        <v>100000</v>
      </c>
      <c r="F10" s="30">
        <f>E10*3%</f>
        <v>3000</v>
      </c>
      <c r="G10" s="24">
        <f>E10-F10</f>
        <v>97000</v>
      </c>
      <c r="H10" s="6" t="s">
        <v>31</v>
      </c>
      <c r="I10" s="8" t="s">
        <v>31</v>
      </c>
    </row>
    <row r="11" spans="1:11" ht="16.5" x14ac:dyDescent="0.3">
      <c r="B11" s="12">
        <v>2</v>
      </c>
      <c r="C11" s="26" t="s">
        <v>4</v>
      </c>
      <c r="D11" s="4" t="s">
        <v>18</v>
      </c>
      <c r="E11" s="22">
        <v>150000</v>
      </c>
      <c r="F11" s="30">
        <f t="shared" ref="F11:F33" si="0">E11*3%</f>
        <v>4500</v>
      </c>
      <c r="G11" s="24">
        <f>E11-F11</f>
        <v>145500</v>
      </c>
      <c r="H11" s="6" t="s">
        <v>31</v>
      </c>
      <c r="I11" s="8" t="s">
        <v>31</v>
      </c>
    </row>
    <row r="12" spans="1:11" s="3" customFormat="1" ht="16.5" x14ac:dyDescent="0.3">
      <c r="B12" s="12">
        <v>3</v>
      </c>
      <c r="C12" s="18" t="s">
        <v>24</v>
      </c>
      <c r="D12" s="4" t="s">
        <v>18</v>
      </c>
      <c r="E12" s="22">
        <v>90000</v>
      </c>
      <c r="F12" s="30">
        <f t="shared" si="0"/>
        <v>2700</v>
      </c>
      <c r="G12" s="25">
        <f>E12-F12</f>
        <v>87300</v>
      </c>
      <c r="H12" s="6" t="s">
        <v>31</v>
      </c>
      <c r="I12" s="8" t="s">
        <v>31</v>
      </c>
    </row>
    <row r="13" spans="1:11" s="3" customFormat="1" ht="16.5" x14ac:dyDescent="0.3">
      <c r="B13" s="13">
        <v>4</v>
      </c>
      <c r="C13" s="18" t="s">
        <v>32</v>
      </c>
      <c r="D13" s="19" t="s">
        <v>18</v>
      </c>
      <c r="E13" s="23">
        <v>50000</v>
      </c>
      <c r="F13" s="30">
        <v>0</v>
      </c>
      <c r="G13" s="23">
        <f>E13-F13</f>
        <v>50000</v>
      </c>
      <c r="H13" s="65" t="s">
        <v>50</v>
      </c>
      <c r="I13" s="67" t="s">
        <v>50</v>
      </c>
    </row>
    <row r="14" spans="1:11" s="3" customFormat="1" ht="16.5" x14ac:dyDescent="0.3">
      <c r="B14" s="13">
        <v>5</v>
      </c>
      <c r="C14" s="26" t="s">
        <v>5</v>
      </c>
      <c r="D14" s="4" t="s">
        <v>18</v>
      </c>
      <c r="E14" s="22">
        <v>150000</v>
      </c>
      <c r="F14" s="30">
        <f t="shared" si="0"/>
        <v>4500</v>
      </c>
      <c r="G14" s="25">
        <f>E14-F14</f>
        <v>145500</v>
      </c>
      <c r="H14" s="6" t="s">
        <v>31</v>
      </c>
      <c r="I14" s="8" t="s">
        <v>31</v>
      </c>
    </row>
    <row r="15" spans="1:11" s="3" customFormat="1" ht="16.5" x14ac:dyDescent="0.3">
      <c r="B15" s="13">
        <v>6</v>
      </c>
      <c r="C15" s="26" t="s">
        <v>6</v>
      </c>
      <c r="D15" s="4" t="s">
        <v>18</v>
      </c>
      <c r="E15" s="22">
        <v>125000</v>
      </c>
      <c r="F15" s="30">
        <f t="shared" si="0"/>
        <v>3750</v>
      </c>
      <c r="G15" s="25">
        <f t="shared" ref="G15:G29" si="1">E15-F15</f>
        <v>121250</v>
      </c>
      <c r="H15" s="6" t="s">
        <v>31</v>
      </c>
      <c r="I15" s="8" t="s">
        <v>31</v>
      </c>
    </row>
    <row r="16" spans="1:11" ht="16.5" x14ac:dyDescent="0.3">
      <c r="B16" s="13">
        <v>7</v>
      </c>
      <c r="C16" s="18" t="s">
        <v>25</v>
      </c>
      <c r="D16" s="4" t="s">
        <v>18</v>
      </c>
      <c r="E16" s="22">
        <v>175000</v>
      </c>
      <c r="F16" s="30">
        <f t="shared" si="0"/>
        <v>5250</v>
      </c>
      <c r="G16" s="25">
        <f t="shared" si="1"/>
        <v>169750</v>
      </c>
      <c r="H16" s="6" t="s">
        <v>31</v>
      </c>
      <c r="I16" s="8" t="s">
        <v>31</v>
      </c>
    </row>
    <row r="17" spans="2:9" ht="16.5" x14ac:dyDescent="0.3">
      <c r="B17" s="13">
        <v>8</v>
      </c>
      <c r="C17" s="26" t="s">
        <v>7</v>
      </c>
      <c r="D17" s="4" t="s">
        <v>18</v>
      </c>
      <c r="E17" s="22">
        <v>250000</v>
      </c>
      <c r="F17" s="30">
        <f t="shared" si="0"/>
        <v>7500</v>
      </c>
      <c r="G17" s="25">
        <f t="shared" si="1"/>
        <v>242500</v>
      </c>
      <c r="H17" s="6" t="s">
        <v>31</v>
      </c>
      <c r="I17" s="8" t="s">
        <v>31</v>
      </c>
    </row>
    <row r="18" spans="2:9" s="3" customFormat="1" ht="16.5" x14ac:dyDescent="0.3">
      <c r="B18" s="13">
        <v>9</v>
      </c>
      <c r="C18" s="26" t="s">
        <v>8</v>
      </c>
      <c r="D18" s="4" t="s">
        <v>18</v>
      </c>
      <c r="E18" s="22">
        <v>100000</v>
      </c>
      <c r="F18" s="30">
        <f t="shared" si="0"/>
        <v>3000</v>
      </c>
      <c r="G18" s="25">
        <f t="shared" si="1"/>
        <v>97000</v>
      </c>
      <c r="H18" s="6" t="s">
        <v>31</v>
      </c>
      <c r="I18" s="8" t="s">
        <v>31</v>
      </c>
    </row>
    <row r="19" spans="2:9" ht="16.5" x14ac:dyDescent="0.3">
      <c r="B19" s="13">
        <v>10</v>
      </c>
      <c r="C19" s="26" t="s">
        <v>9</v>
      </c>
      <c r="D19" s="4" t="s">
        <v>18</v>
      </c>
      <c r="E19" s="22">
        <v>125000</v>
      </c>
      <c r="F19" s="30">
        <f t="shared" si="0"/>
        <v>3750</v>
      </c>
      <c r="G19" s="25">
        <f t="shared" si="1"/>
        <v>121250</v>
      </c>
      <c r="H19" s="6" t="s">
        <v>31</v>
      </c>
      <c r="I19" s="8" t="s">
        <v>31</v>
      </c>
    </row>
    <row r="20" spans="2:9" ht="16.5" x14ac:dyDescent="0.3">
      <c r="B20" s="13">
        <v>11</v>
      </c>
      <c r="C20" s="26" t="s">
        <v>10</v>
      </c>
      <c r="D20" s="4" t="s">
        <v>18</v>
      </c>
      <c r="E20" s="22">
        <v>100000</v>
      </c>
      <c r="F20" s="30">
        <f t="shared" si="0"/>
        <v>3000</v>
      </c>
      <c r="G20" s="25">
        <f t="shared" si="1"/>
        <v>97000</v>
      </c>
      <c r="H20" s="6" t="s">
        <v>31</v>
      </c>
      <c r="I20" s="8" t="s">
        <v>31</v>
      </c>
    </row>
    <row r="21" spans="2:9" ht="16.5" x14ac:dyDescent="0.3">
      <c r="B21" s="13">
        <v>12</v>
      </c>
      <c r="C21" s="26" t="s">
        <v>29</v>
      </c>
      <c r="D21" s="4" t="s">
        <v>18</v>
      </c>
      <c r="E21" s="22">
        <v>100000</v>
      </c>
      <c r="F21" s="30">
        <f t="shared" si="0"/>
        <v>3000</v>
      </c>
      <c r="G21" s="25">
        <f t="shared" si="1"/>
        <v>97000</v>
      </c>
      <c r="H21" s="6" t="s">
        <v>31</v>
      </c>
      <c r="I21" s="8" t="s">
        <v>31</v>
      </c>
    </row>
    <row r="22" spans="2:9" ht="16.5" x14ac:dyDescent="0.3">
      <c r="B22" s="13">
        <v>13</v>
      </c>
      <c r="C22" s="26" t="s">
        <v>19</v>
      </c>
      <c r="D22" s="4" t="s">
        <v>18</v>
      </c>
      <c r="E22" s="22">
        <v>300000</v>
      </c>
      <c r="F22" s="30">
        <f t="shared" si="0"/>
        <v>9000</v>
      </c>
      <c r="G22" s="25">
        <f t="shared" si="1"/>
        <v>291000</v>
      </c>
      <c r="H22" s="6" t="s">
        <v>31</v>
      </c>
      <c r="I22" s="8" t="s">
        <v>31</v>
      </c>
    </row>
    <row r="23" spans="2:9" s="3" customFormat="1" ht="16.5" x14ac:dyDescent="0.3">
      <c r="B23" s="13">
        <v>14</v>
      </c>
      <c r="C23" s="26" t="s">
        <v>11</v>
      </c>
      <c r="D23" s="4" t="s">
        <v>18</v>
      </c>
      <c r="E23" s="22">
        <v>100000</v>
      </c>
      <c r="F23" s="30">
        <f t="shared" si="0"/>
        <v>3000</v>
      </c>
      <c r="G23" s="25">
        <f t="shared" si="1"/>
        <v>97000</v>
      </c>
      <c r="H23" s="6" t="s">
        <v>31</v>
      </c>
      <c r="I23" s="8" t="s">
        <v>31</v>
      </c>
    </row>
    <row r="24" spans="2:9" s="3" customFormat="1" ht="16.5" x14ac:dyDescent="0.3">
      <c r="B24" s="13">
        <v>15</v>
      </c>
      <c r="C24" s="26" t="s">
        <v>12</v>
      </c>
      <c r="D24" s="4" t="s">
        <v>18</v>
      </c>
      <c r="E24" s="22">
        <v>200000</v>
      </c>
      <c r="F24" s="30">
        <f t="shared" si="0"/>
        <v>6000</v>
      </c>
      <c r="G24" s="25">
        <f t="shared" si="1"/>
        <v>194000</v>
      </c>
      <c r="H24" s="6" t="s">
        <v>31</v>
      </c>
      <c r="I24" s="8" t="s">
        <v>31</v>
      </c>
    </row>
    <row r="25" spans="2:9" ht="16.5" x14ac:dyDescent="0.3">
      <c r="B25" s="13">
        <v>16</v>
      </c>
      <c r="C25" s="26" t="s">
        <v>13</v>
      </c>
      <c r="D25" s="4" t="s">
        <v>18</v>
      </c>
      <c r="E25" s="22">
        <v>180000</v>
      </c>
      <c r="F25" s="30">
        <f t="shared" si="0"/>
        <v>5400</v>
      </c>
      <c r="G25" s="25">
        <f t="shared" si="1"/>
        <v>174600</v>
      </c>
      <c r="H25" s="6" t="s">
        <v>31</v>
      </c>
      <c r="I25" s="8" t="s">
        <v>31</v>
      </c>
    </row>
    <row r="26" spans="2:9" ht="16.5" x14ac:dyDescent="0.3">
      <c r="B26" s="13">
        <v>17</v>
      </c>
      <c r="C26" s="26" t="s">
        <v>14</v>
      </c>
      <c r="D26" s="4" t="s">
        <v>18</v>
      </c>
      <c r="E26" s="22">
        <v>175000</v>
      </c>
      <c r="F26" s="30">
        <f t="shared" si="0"/>
        <v>5250</v>
      </c>
      <c r="G26" s="25">
        <f t="shared" si="1"/>
        <v>169750</v>
      </c>
      <c r="H26" s="6" t="s">
        <v>31</v>
      </c>
      <c r="I26" s="8" t="s">
        <v>31</v>
      </c>
    </row>
    <row r="27" spans="2:9" ht="16.5" x14ac:dyDescent="0.3">
      <c r="B27" s="13">
        <v>18</v>
      </c>
      <c r="C27" s="26" t="s">
        <v>22</v>
      </c>
      <c r="D27" s="4" t="s">
        <v>18</v>
      </c>
      <c r="E27" s="22">
        <v>70000</v>
      </c>
      <c r="F27" s="30">
        <f t="shared" si="0"/>
        <v>2100</v>
      </c>
      <c r="G27" s="25">
        <f t="shared" si="1"/>
        <v>67900</v>
      </c>
      <c r="H27" s="6" t="s">
        <v>31</v>
      </c>
      <c r="I27" s="8" t="s">
        <v>31</v>
      </c>
    </row>
    <row r="28" spans="2:9" ht="16.5" x14ac:dyDescent="0.3">
      <c r="B28" s="13">
        <v>19</v>
      </c>
      <c r="C28" s="26" t="s">
        <v>33</v>
      </c>
      <c r="D28" s="4" t="s">
        <v>18</v>
      </c>
      <c r="E28" s="22">
        <v>75260</v>
      </c>
      <c r="F28" s="30">
        <f t="shared" si="0"/>
        <v>2257.7999999999997</v>
      </c>
      <c r="G28" s="25">
        <f t="shared" si="1"/>
        <v>73002.2</v>
      </c>
      <c r="H28" s="6" t="s">
        <v>31</v>
      </c>
      <c r="I28" s="8" t="s">
        <v>31</v>
      </c>
    </row>
    <row r="29" spans="2:9" ht="16.5" x14ac:dyDescent="0.3">
      <c r="B29" s="13">
        <v>20</v>
      </c>
      <c r="C29" s="45" t="s">
        <v>112</v>
      </c>
      <c r="D29" s="47" t="s">
        <v>18</v>
      </c>
      <c r="E29" s="25">
        <v>80000</v>
      </c>
      <c r="F29" s="24">
        <f t="shared" si="0"/>
        <v>2400</v>
      </c>
      <c r="G29" s="25">
        <f t="shared" si="1"/>
        <v>77600</v>
      </c>
      <c r="H29" s="6" t="s">
        <v>31</v>
      </c>
      <c r="I29" s="8" t="s">
        <v>31</v>
      </c>
    </row>
    <row r="30" spans="2:9" ht="16.5" x14ac:dyDescent="0.3">
      <c r="B30" s="13">
        <v>21</v>
      </c>
      <c r="C30" s="45" t="s">
        <v>28</v>
      </c>
      <c r="D30" s="47" t="s">
        <v>18</v>
      </c>
      <c r="E30" s="25">
        <v>40000</v>
      </c>
      <c r="F30" s="24">
        <f t="shared" si="0"/>
        <v>1200</v>
      </c>
      <c r="G30" s="25">
        <v>40000</v>
      </c>
      <c r="H30" s="6" t="s">
        <v>31</v>
      </c>
      <c r="I30" s="8" t="s">
        <v>31</v>
      </c>
    </row>
    <row r="31" spans="2:9" ht="16.5" x14ac:dyDescent="0.3">
      <c r="B31" s="13">
        <v>22</v>
      </c>
      <c r="C31" s="45" t="s">
        <v>20</v>
      </c>
      <c r="D31" s="47" t="s">
        <v>18</v>
      </c>
      <c r="E31" s="25">
        <v>60000</v>
      </c>
      <c r="F31" s="24">
        <f t="shared" si="0"/>
        <v>1800</v>
      </c>
      <c r="G31" s="25">
        <f>E31-F31</f>
        <v>58200</v>
      </c>
      <c r="H31" s="6" t="s">
        <v>31</v>
      </c>
      <c r="I31" s="8" t="s">
        <v>31</v>
      </c>
    </row>
    <row r="32" spans="2:9" s="3" customFormat="1" ht="16.5" x14ac:dyDescent="0.3">
      <c r="B32" s="13">
        <v>23</v>
      </c>
      <c r="C32" s="45" t="s">
        <v>21</v>
      </c>
      <c r="D32" s="47" t="s">
        <v>18</v>
      </c>
      <c r="E32" s="25">
        <v>40000</v>
      </c>
      <c r="F32" s="24">
        <f t="shared" si="0"/>
        <v>1200</v>
      </c>
      <c r="G32" s="25">
        <v>40000</v>
      </c>
      <c r="H32" s="6" t="s">
        <v>31</v>
      </c>
      <c r="I32" s="8" t="s">
        <v>31</v>
      </c>
    </row>
    <row r="33" spans="1:13" s="3" customFormat="1" ht="17.25" thickBot="1" x14ac:dyDescent="0.35">
      <c r="B33" s="13">
        <v>24</v>
      </c>
      <c r="C33" s="45" t="s">
        <v>26</v>
      </c>
      <c r="D33" s="47" t="s">
        <v>18</v>
      </c>
      <c r="E33" s="25">
        <v>25000</v>
      </c>
      <c r="F33" s="24">
        <f t="shared" si="0"/>
        <v>750</v>
      </c>
      <c r="G33" s="25">
        <f>E33</f>
        <v>25000</v>
      </c>
      <c r="H33" s="6" t="s">
        <v>31</v>
      </c>
      <c r="I33" s="8" t="s">
        <v>31</v>
      </c>
    </row>
    <row r="34" spans="1:13" s="3" customFormat="1" ht="16.5" customHeight="1" x14ac:dyDescent="0.3">
      <c r="B34" s="184"/>
      <c r="C34" s="232" t="s">
        <v>30</v>
      </c>
      <c r="D34" s="233"/>
      <c r="E34" s="228">
        <f>SUM(E10:E33)</f>
        <v>2860260</v>
      </c>
      <c r="F34" s="230">
        <f>SUM(F10:F33)</f>
        <v>84307.8</v>
      </c>
      <c r="G34" s="228">
        <f>SUM(G10:G33)</f>
        <v>2779102.2</v>
      </c>
      <c r="H34" s="27"/>
      <c r="I34"/>
    </row>
    <row r="35" spans="1:13" s="3" customFormat="1" ht="17.25" customHeight="1" thickBot="1" x14ac:dyDescent="0.35">
      <c r="B35" s="185"/>
      <c r="C35" s="234"/>
      <c r="D35" s="235"/>
      <c r="E35" s="229"/>
      <c r="F35" s="231"/>
      <c r="G35" s="229"/>
      <c r="H35" s="27"/>
      <c r="I35"/>
    </row>
    <row r="36" spans="1:13" ht="16.5" x14ac:dyDescent="0.25">
      <c r="B36" s="55"/>
      <c r="G36" s="3"/>
      <c r="H36" s="3"/>
      <c r="I36" s="3"/>
    </row>
    <row r="37" spans="1:13" x14ac:dyDescent="0.25">
      <c r="C37" s="3"/>
      <c r="D37" s="27"/>
      <c r="E37" s="3"/>
      <c r="F37" s="3"/>
      <c r="G37" s="3"/>
      <c r="H37" s="3"/>
      <c r="I37" s="3"/>
    </row>
    <row r="38" spans="1:13" s="3" customFormat="1" ht="15.75" thickBot="1" x14ac:dyDescent="0.3">
      <c r="C38"/>
      <c r="D38"/>
      <c r="E38"/>
      <c r="F38"/>
      <c r="G38"/>
      <c r="H38"/>
      <c r="I38"/>
    </row>
    <row r="39" spans="1:13" x14ac:dyDescent="0.25">
      <c r="B39" s="3"/>
      <c r="C39" s="223" t="s">
        <v>46</v>
      </c>
      <c r="D39" s="224"/>
      <c r="E39" s="224"/>
      <c r="F39" s="224"/>
      <c r="G39" s="221">
        <f>G34</f>
        <v>2779102.2</v>
      </c>
    </row>
    <row r="40" spans="1:13" s="3" customFormat="1" ht="15.75" thickBot="1" x14ac:dyDescent="0.3">
      <c r="C40" s="225"/>
      <c r="D40" s="226"/>
      <c r="E40" s="226"/>
      <c r="F40" s="226"/>
      <c r="G40" s="222"/>
      <c r="H40"/>
      <c r="I40"/>
    </row>
    <row r="41" spans="1:13" x14ac:dyDescent="0.25">
      <c r="A41" s="3"/>
      <c r="B41" s="3"/>
      <c r="J41" s="3"/>
    </row>
    <row r="42" spans="1:13" ht="15" customHeight="1" x14ac:dyDescent="0.25">
      <c r="A42" s="220" t="s">
        <v>90</v>
      </c>
      <c r="B42" s="220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</row>
    <row r="43" spans="1:13" ht="15" customHeight="1" x14ac:dyDescent="0.25">
      <c r="A43" s="220"/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</row>
    <row r="44" spans="1:13" ht="15" customHeight="1" thickBot="1" x14ac:dyDescent="0.3"/>
    <row r="45" spans="1:13" ht="16.5" x14ac:dyDescent="0.3">
      <c r="A45" s="75" t="s">
        <v>63</v>
      </c>
      <c r="B45" s="75" t="s">
        <v>64</v>
      </c>
      <c r="C45" s="103" t="s">
        <v>17</v>
      </c>
      <c r="D45" s="188" t="s">
        <v>83</v>
      </c>
    </row>
    <row r="46" spans="1:13" ht="16.5" x14ac:dyDescent="0.3">
      <c r="A46" s="108" t="s">
        <v>65</v>
      </c>
      <c r="B46" s="76">
        <v>157400</v>
      </c>
      <c r="C46" s="104" t="s">
        <v>31</v>
      </c>
      <c r="D46" s="142">
        <v>45322</v>
      </c>
    </row>
    <row r="47" spans="1:13" ht="17.25" thickBot="1" x14ac:dyDescent="0.35">
      <c r="A47" s="77" t="s">
        <v>66</v>
      </c>
      <c r="B47" s="78">
        <v>4000</v>
      </c>
      <c r="C47" s="105" t="s">
        <v>31</v>
      </c>
      <c r="D47" s="142">
        <v>45322</v>
      </c>
    </row>
  </sheetData>
  <mergeCells count="9">
    <mergeCell ref="A42:M43"/>
    <mergeCell ref="G39:G40"/>
    <mergeCell ref="C39:F40"/>
    <mergeCell ref="A1:K2"/>
    <mergeCell ref="D4:H5"/>
    <mergeCell ref="E34:E35"/>
    <mergeCell ref="F34:F35"/>
    <mergeCell ref="G34:G35"/>
    <mergeCell ref="C34:D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1B714-8DCE-49FA-9A2D-40CADF12D950}">
  <dimension ref="B1:T55"/>
  <sheetViews>
    <sheetView topLeftCell="A7" zoomScale="82" zoomScaleNormal="82" workbookViewId="0">
      <selection activeCell="M15" sqref="M15:M16"/>
    </sheetView>
  </sheetViews>
  <sheetFormatPr baseColWidth="10" defaultRowHeight="15" x14ac:dyDescent="0.25"/>
  <cols>
    <col min="1" max="1" width="3.140625" customWidth="1"/>
    <col min="2" max="2" width="4.140625" customWidth="1"/>
    <col min="3" max="3" width="31.140625" customWidth="1"/>
    <col min="4" max="4" width="17.28515625" customWidth="1"/>
    <col min="5" max="5" width="14.42578125" customWidth="1"/>
    <col min="6" max="6" width="12.5703125" customWidth="1"/>
    <col min="7" max="7" width="22.42578125" customWidth="1"/>
    <col min="8" max="8" width="21" customWidth="1"/>
    <col min="9" max="9" width="12.42578125" customWidth="1"/>
    <col min="10" max="10" width="12.42578125" style="3" customWidth="1"/>
    <col min="11" max="11" width="3.85546875" customWidth="1"/>
    <col min="12" max="12" width="29" bestFit="1" customWidth="1"/>
    <col min="13" max="13" width="21.42578125" customWidth="1"/>
    <col min="14" max="14" width="17.140625" customWidth="1"/>
    <col min="15" max="15" width="15.7109375" customWidth="1"/>
    <col min="16" max="16" width="17.5703125" customWidth="1"/>
    <col min="17" max="17" width="14.42578125" customWidth="1"/>
    <col min="18" max="18" width="17.140625" customWidth="1"/>
    <col min="19" max="19" width="16" customWidth="1"/>
  </cols>
  <sheetData>
    <row r="1" spans="2:20" s="3" customFormat="1" x14ac:dyDescent="0.25"/>
    <row r="2" spans="2:20" s="3" customFormat="1" x14ac:dyDescent="0.25"/>
    <row r="3" spans="2:20" s="3" customFormat="1" x14ac:dyDescent="0.25"/>
    <row r="4" spans="2:20" s="3" customFormat="1" x14ac:dyDescent="0.25">
      <c r="C4" s="220" t="s">
        <v>91</v>
      </c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</row>
    <row r="5" spans="2:20" s="3" customFormat="1" x14ac:dyDescent="0.25"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</row>
    <row r="6" spans="2:20" ht="15" customHeight="1" x14ac:dyDescent="0.25">
      <c r="B6" s="3"/>
      <c r="C6" s="3"/>
      <c r="D6" s="258" t="s">
        <v>67</v>
      </c>
      <c r="E6" s="258"/>
      <c r="F6" s="258"/>
      <c r="G6" s="258"/>
      <c r="H6" s="258"/>
      <c r="I6" s="259"/>
      <c r="J6" s="56"/>
      <c r="M6" s="227" t="s">
        <v>68</v>
      </c>
      <c r="N6" s="227"/>
      <c r="O6" s="227"/>
      <c r="P6" s="227"/>
      <c r="Q6" s="227"/>
      <c r="R6" s="227"/>
      <c r="S6" s="260"/>
    </row>
    <row r="7" spans="2:20" ht="15" customHeight="1" x14ac:dyDescent="0.25">
      <c r="B7" s="3"/>
      <c r="C7" s="1"/>
      <c r="D7" s="258"/>
      <c r="E7" s="258"/>
      <c r="F7" s="258"/>
      <c r="G7" s="258"/>
      <c r="H7" s="258"/>
      <c r="I7" s="259"/>
      <c r="J7" s="56"/>
      <c r="M7" s="227"/>
      <c r="N7" s="227"/>
      <c r="O7" s="227"/>
      <c r="P7" s="227"/>
      <c r="Q7" s="227"/>
      <c r="R7" s="227"/>
      <c r="S7" s="260"/>
    </row>
    <row r="8" spans="2:20" ht="15.75" thickBot="1" x14ac:dyDescent="0.3">
      <c r="B8" s="3"/>
      <c r="C8" s="1"/>
      <c r="D8" s="1"/>
      <c r="E8" s="3"/>
      <c r="F8" s="3"/>
      <c r="G8" s="3"/>
      <c r="H8" s="3"/>
      <c r="I8" s="3"/>
    </row>
    <row r="9" spans="2:20" ht="17.25" thickBot="1" x14ac:dyDescent="0.3">
      <c r="B9" s="3"/>
      <c r="C9" s="9" t="s">
        <v>0</v>
      </c>
      <c r="D9" s="10" t="s">
        <v>3</v>
      </c>
      <c r="E9" s="9" t="s">
        <v>15</v>
      </c>
      <c r="F9" s="32" t="s">
        <v>16</v>
      </c>
      <c r="G9" s="15" t="s">
        <v>1</v>
      </c>
      <c r="H9" s="9" t="s">
        <v>74</v>
      </c>
      <c r="I9" s="9" t="s">
        <v>17</v>
      </c>
      <c r="J9" s="57"/>
    </row>
    <row r="10" spans="2:20" ht="16.5" x14ac:dyDescent="0.3">
      <c r="B10" s="11">
        <v>1</v>
      </c>
      <c r="C10" s="31" t="s">
        <v>2</v>
      </c>
      <c r="D10" s="6" t="s">
        <v>18</v>
      </c>
      <c r="E10" s="7">
        <v>100000</v>
      </c>
      <c r="F10" s="16">
        <f>E10*3%</f>
        <v>3000</v>
      </c>
      <c r="G10" s="16">
        <f>E10-F10</f>
        <v>97000</v>
      </c>
      <c r="H10" s="6" t="s">
        <v>31</v>
      </c>
      <c r="I10" s="6" t="s">
        <v>31</v>
      </c>
      <c r="J10" s="58"/>
    </row>
    <row r="11" spans="2:20" ht="16.5" x14ac:dyDescent="0.3">
      <c r="B11" s="12">
        <v>2</v>
      </c>
      <c r="C11" s="26" t="s">
        <v>4</v>
      </c>
      <c r="D11" s="4" t="s">
        <v>18</v>
      </c>
      <c r="E11" s="5">
        <v>150000</v>
      </c>
      <c r="F11" s="16">
        <f t="shared" ref="F11:F34" si="0">E11*3%</f>
        <v>4500</v>
      </c>
      <c r="G11" s="16">
        <f t="shared" ref="G11:G12" si="1">E11-F11</f>
        <v>145500</v>
      </c>
      <c r="H11" s="6" t="s">
        <v>31</v>
      </c>
      <c r="I11" s="6" t="s">
        <v>31</v>
      </c>
      <c r="J11" s="58"/>
    </row>
    <row r="12" spans="2:20" ht="16.5" x14ac:dyDescent="0.3">
      <c r="B12" s="12">
        <v>3</v>
      </c>
      <c r="C12" s="18" t="s">
        <v>24</v>
      </c>
      <c r="D12" s="4" t="s">
        <v>18</v>
      </c>
      <c r="E12" s="5">
        <v>90000</v>
      </c>
      <c r="F12" s="16">
        <f t="shared" si="0"/>
        <v>2700</v>
      </c>
      <c r="G12" s="16">
        <f t="shared" si="1"/>
        <v>87300</v>
      </c>
      <c r="H12" s="6" t="s">
        <v>31</v>
      </c>
      <c r="I12" s="6" t="s">
        <v>31</v>
      </c>
      <c r="J12" s="58"/>
      <c r="L12" s="3"/>
      <c r="M12" s="3"/>
      <c r="N12" s="3"/>
      <c r="O12" s="3"/>
      <c r="P12" s="3"/>
      <c r="Q12" s="3"/>
      <c r="R12" s="3"/>
      <c r="S12" s="3"/>
      <c r="T12" s="3"/>
    </row>
    <row r="13" spans="2:20" ht="16.5" x14ac:dyDescent="0.3">
      <c r="B13" s="13">
        <v>4</v>
      </c>
      <c r="C13" s="18" t="s">
        <v>32</v>
      </c>
      <c r="D13" s="19" t="s">
        <v>18</v>
      </c>
      <c r="E13" s="20">
        <v>50000</v>
      </c>
      <c r="F13" s="208">
        <f t="shared" si="0"/>
        <v>1500</v>
      </c>
      <c r="G13" s="20">
        <f>E13-F13</f>
        <v>48500</v>
      </c>
      <c r="H13" s="65" t="s">
        <v>50</v>
      </c>
      <c r="I13" s="65" t="s">
        <v>50</v>
      </c>
      <c r="J13" s="58"/>
      <c r="L13" s="28"/>
      <c r="M13" s="264"/>
      <c r="N13" s="264"/>
      <c r="O13" s="264"/>
      <c r="P13" s="264"/>
      <c r="Q13" s="264"/>
      <c r="R13" s="28"/>
      <c r="S13" s="28"/>
      <c r="T13" s="3"/>
    </row>
    <row r="14" spans="2:20" ht="17.25" thickBot="1" x14ac:dyDescent="0.35">
      <c r="B14" s="13">
        <v>5</v>
      </c>
      <c r="C14" s="26" t="s">
        <v>5</v>
      </c>
      <c r="D14" s="4" t="s">
        <v>18</v>
      </c>
      <c r="E14" s="5">
        <v>150000</v>
      </c>
      <c r="F14" s="16">
        <f t="shared" si="0"/>
        <v>4500</v>
      </c>
      <c r="G14" s="17">
        <f>E14-F14</f>
        <v>145500</v>
      </c>
      <c r="H14" s="6" t="s">
        <v>31</v>
      </c>
      <c r="I14" s="4" t="s">
        <v>31</v>
      </c>
      <c r="J14" s="59"/>
      <c r="L14" s="28"/>
      <c r="M14" s="28"/>
      <c r="N14" s="28"/>
      <c r="O14" s="28"/>
      <c r="P14" s="29"/>
      <c r="Q14" s="28"/>
      <c r="R14" s="28"/>
      <c r="S14" s="28"/>
      <c r="T14" s="3"/>
    </row>
    <row r="15" spans="2:20" ht="16.5" x14ac:dyDescent="0.3">
      <c r="B15" s="13">
        <v>6</v>
      </c>
      <c r="C15" s="26" t="s">
        <v>6</v>
      </c>
      <c r="D15" s="4" t="s">
        <v>18</v>
      </c>
      <c r="E15" s="5">
        <v>125000</v>
      </c>
      <c r="F15" s="16">
        <f t="shared" si="0"/>
        <v>3750</v>
      </c>
      <c r="G15" s="17">
        <f t="shared" ref="G15:G28" si="2">E15-F15</f>
        <v>121250</v>
      </c>
      <c r="H15" s="6" t="s">
        <v>31</v>
      </c>
      <c r="I15" s="4" t="s">
        <v>31</v>
      </c>
      <c r="J15" s="59"/>
      <c r="L15" s="265" t="s">
        <v>34</v>
      </c>
      <c r="M15" s="267" t="s">
        <v>145</v>
      </c>
      <c r="N15" s="247" t="s">
        <v>35</v>
      </c>
      <c r="O15" s="247" t="s">
        <v>36</v>
      </c>
      <c r="P15" s="247"/>
      <c r="Q15" s="247" t="s">
        <v>37</v>
      </c>
      <c r="R15" s="247"/>
      <c r="S15" s="269" t="s">
        <v>38</v>
      </c>
      <c r="T15" s="3"/>
    </row>
    <row r="16" spans="2:20" ht="17.25" thickBot="1" x14ac:dyDescent="0.35">
      <c r="B16" s="13">
        <v>7</v>
      </c>
      <c r="C16" s="18" t="s">
        <v>25</v>
      </c>
      <c r="D16" s="4" t="s">
        <v>18</v>
      </c>
      <c r="E16" s="5">
        <v>175000</v>
      </c>
      <c r="F16" s="16">
        <f t="shared" si="0"/>
        <v>5250</v>
      </c>
      <c r="G16" s="17">
        <f t="shared" si="2"/>
        <v>169750</v>
      </c>
      <c r="H16" s="6" t="s">
        <v>31</v>
      </c>
      <c r="I16" s="4" t="s">
        <v>31</v>
      </c>
      <c r="J16" s="58"/>
      <c r="L16" s="266"/>
      <c r="M16" s="268"/>
      <c r="N16" s="263"/>
      <c r="O16" s="34" t="s">
        <v>39</v>
      </c>
      <c r="P16" s="34" t="s">
        <v>40</v>
      </c>
      <c r="Q16" s="35" t="s">
        <v>110</v>
      </c>
      <c r="R16" s="35" t="s">
        <v>111</v>
      </c>
      <c r="S16" s="270"/>
      <c r="T16" s="3"/>
    </row>
    <row r="17" spans="2:20" ht="17.25" thickBot="1" x14ac:dyDescent="0.35">
      <c r="B17" s="13">
        <v>8</v>
      </c>
      <c r="C17" s="26" t="s">
        <v>7</v>
      </c>
      <c r="D17" s="4" t="s">
        <v>18</v>
      </c>
      <c r="E17" s="5">
        <v>250000</v>
      </c>
      <c r="F17" s="16">
        <f t="shared" si="0"/>
        <v>7500</v>
      </c>
      <c r="G17" s="17">
        <f t="shared" si="2"/>
        <v>242500</v>
      </c>
      <c r="H17" s="6" t="s">
        <v>31</v>
      </c>
      <c r="I17" s="4" t="s">
        <v>31</v>
      </c>
      <c r="J17" s="58"/>
      <c r="L17" s="40" t="s">
        <v>129</v>
      </c>
      <c r="M17" s="340" t="s">
        <v>144</v>
      </c>
      <c r="N17" s="41">
        <v>357189</v>
      </c>
      <c r="O17" s="41">
        <f>N17*3.6%</f>
        <v>12858.804000000002</v>
      </c>
      <c r="P17" s="41">
        <f>N17*19.4%</f>
        <v>69294.665999999997</v>
      </c>
      <c r="Q17" s="41">
        <v>44330</v>
      </c>
      <c r="R17" s="41">
        <f>N17*4%</f>
        <v>14287.56</v>
      </c>
      <c r="S17" s="41">
        <f>N17-O17-Q17</f>
        <v>300000.196</v>
      </c>
      <c r="T17" s="3"/>
    </row>
    <row r="18" spans="2:20" ht="16.5" x14ac:dyDescent="0.3">
      <c r="B18" s="13">
        <v>9</v>
      </c>
      <c r="C18" s="26" t="s">
        <v>8</v>
      </c>
      <c r="D18" s="4" t="s">
        <v>18</v>
      </c>
      <c r="E18" s="5">
        <v>100000</v>
      </c>
      <c r="F18" s="16">
        <f t="shared" si="0"/>
        <v>3000</v>
      </c>
      <c r="G18" s="17">
        <f t="shared" si="2"/>
        <v>97000</v>
      </c>
      <c r="H18" s="6" t="s">
        <v>31</v>
      </c>
      <c r="I18" s="4" t="s">
        <v>31</v>
      </c>
      <c r="J18" s="58"/>
      <c r="L18" s="261" t="s">
        <v>30</v>
      </c>
      <c r="M18" s="247"/>
      <c r="N18" s="248">
        <f t="shared" ref="N18:S18" si="3">SUM(N17:N17)</f>
        <v>357189</v>
      </c>
      <c r="O18" s="248">
        <f t="shared" si="3"/>
        <v>12858.804000000002</v>
      </c>
      <c r="P18" s="248">
        <f t="shared" si="3"/>
        <v>69294.665999999997</v>
      </c>
      <c r="Q18" s="248">
        <f t="shared" si="3"/>
        <v>44330</v>
      </c>
      <c r="R18" s="248">
        <f t="shared" si="3"/>
        <v>14287.56</v>
      </c>
      <c r="S18" s="254">
        <f t="shared" si="3"/>
        <v>300000.196</v>
      </c>
      <c r="T18" s="3"/>
    </row>
    <row r="19" spans="2:20" ht="17.25" thickBot="1" x14ac:dyDescent="0.35">
      <c r="B19" s="13">
        <v>10</v>
      </c>
      <c r="C19" s="26" t="s">
        <v>9</v>
      </c>
      <c r="D19" s="4" t="s">
        <v>18</v>
      </c>
      <c r="E19" s="5">
        <v>125000</v>
      </c>
      <c r="F19" s="16">
        <f t="shared" si="0"/>
        <v>3750</v>
      </c>
      <c r="G19" s="17">
        <f t="shared" si="2"/>
        <v>121250</v>
      </c>
      <c r="H19" s="6" t="s">
        <v>31</v>
      </c>
      <c r="I19" s="4" t="s">
        <v>31</v>
      </c>
      <c r="J19" s="58"/>
      <c r="L19" s="262"/>
      <c r="M19" s="263"/>
      <c r="N19" s="249"/>
      <c r="O19" s="249"/>
      <c r="P19" s="249"/>
      <c r="Q19" s="249"/>
      <c r="R19" s="249"/>
      <c r="S19" s="255"/>
      <c r="T19" s="3"/>
    </row>
    <row r="20" spans="2:20" ht="16.5" x14ac:dyDescent="0.3">
      <c r="B20" s="13">
        <v>11</v>
      </c>
      <c r="C20" s="26" t="s">
        <v>10</v>
      </c>
      <c r="D20" s="4" t="s">
        <v>18</v>
      </c>
      <c r="E20" s="5">
        <v>100000</v>
      </c>
      <c r="F20" s="16">
        <f t="shared" si="0"/>
        <v>3000</v>
      </c>
      <c r="G20" s="17">
        <f t="shared" si="2"/>
        <v>97000</v>
      </c>
      <c r="H20" s="6" t="s">
        <v>31</v>
      </c>
      <c r="I20" s="4" t="s">
        <v>31</v>
      </c>
      <c r="J20" s="58"/>
    </row>
    <row r="21" spans="2:20" ht="16.5" x14ac:dyDescent="0.3">
      <c r="B21" s="13">
        <v>12</v>
      </c>
      <c r="C21" s="26" t="s">
        <v>29</v>
      </c>
      <c r="D21" s="4" t="s">
        <v>18</v>
      </c>
      <c r="E21" s="5">
        <v>100000</v>
      </c>
      <c r="F21" s="16">
        <f t="shared" si="0"/>
        <v>3000</v>
      </c>
      <c r="G21" s="17">
        <f t="shared" si="2"/>
        <v>97000</v>
      </c>
      <c r="H21" s="6" t="s">
        <v>31</v>
      </c>
      <c r="I21" s="4" t="s">
        <v>31</v>
      </c>
      <c r="J21" s="58"/>
      <c r="N21" s="130"/>
    </row>
    <row r="22" spans="2:20" ht="17.25" thickBot="1" x14ac:dyDescent="0.35">
      <c r="B22" s="13">
        <v>13</v>
      </c>
      <c r="C22" s="26" t="s">
        <v>19</v>
      </c>
      <c r="D22" s="4" t="s">
        <v>18</v>
      </c>
      <c r="E22" s="5">
        <v>300000</v>
      </c>
      <c r="F22" s="16">
        <f t="shared" si="0"/>
        <v>9000</v>
      </c>
      <c r="G22" s="17">
        <f t="shared" si="2"/>
        <v>291000</v>
      </c>
      <c r="H22" s="6" t="s">
        <v>31</v>
      </c>
      <c r="I22" s="4" t="s">
        <v>31</v>
      </c>
      <c r="J22" s="58"/>
      <c r="Q22" s="3"/>
    </row>
    <row r="23" spans="2:20" ht="17.25" thickBot="1" x14ac:dyDescent="0.35">
      <c r="B23" s="13">
        <v>14</v>
      </c>
      <c r="C23" s="26" t="s">
        <v>11</v>
      </c>
      <c r="D23" s="4" t="s">
        <v>18</v>
      </c>
      <c r="E23" s="5">
        <v>100000</v>
      </c>
      <c r="F23" s="16">
        <f t="shared" si="0"/>
        <v>3000</v>
      </c>
      <c r="G23" s="17">
        <f t="shared" si="2"/>
        <v>97000</v>
      </c>
      <c r="H23" s="6" t="s">
        <v>31</v>
      </c>
      <c r="I23" s="4" t="s">
        <v>31</v>
      </c>
      <c r="J23" s="58"/>
      <c r="N23" s="94" t="s">
        <v>76</v>
      </c>
      <c r="O23" s="172" t="s">
        <v>93</v>
      </c>
      <c r="P23" s="173" t="s">
        <v>17</v>
      </c>
      <c r="Q23" s="174" t="s">
        <v>85</v>
      </c>
    </row>
    <row r="24" spans="2:20" ht="17.25" thickBot="1" x14ac:dyDescent="0.35">
      <c r="B24" s="13">
        <v>15</v>
      </c>
      <c r="C24" s="26" t="s">
        <v>12</v>
      </c>
      <c r="D24" s="4" t="s">
        <v>18</v>
      </c>
      <c r="E24" s="5">
        <v>200000</v>
      </c>
      <c r="F24" s="16">
        <f t="shared" si="0"/>
        <v>6000</v>
      </c>
      <c r="G24" s="17">
        <f t="shared" si="2"/>
        <v>194000</v>
      </c>
      <c r="H24" s="6" t="s">
        <v>31</v>
      </c>
      <c r="I24" s="4" t="s">
        <v>31</v>
      </c>
      <c r="J24" s="58"/>
      <c r="L24" s="69" t="s">
        <v>59</v>
      </c>
      <c r="M24" s="70"/>
      <c r="N24" s="107">
        <f>Q18+R18</f>
        <v>58617.56</v>
      </c>
      <c r="O24" s="170">
        <v>45361</v>
      </c>
      <c r="P24" s="98" t="s">
        <v>50</v>
      </c>
      <c r="Q24" s="171"/>
    </row>
    <row r="25" spans="2:20" ht="17.25" thickBot="1" x14ac:dyDescent="0.35">
      <c r="B25" s="13">
        <v>16</v>
      </c>
      <c r="C25" s="26" t="s">
        <v>13</v>
      </c>
      <c r="D25" s="4" t="s">
        <v>18</v>
      </c>
      <c r="E25" s="5">
        <v>180000</v>
      </c>
      <c r="F25" s="16">
        <f t="shared" si="0"/>
        <v>5400</v>
      </c>
      <c r="G25" s="17">
        <f t="shared" si="2"/>
        <v>174600</v>
      </c>
      <c r="H25" s="6" t="s">
        <v>31</v>
      </c>
      <c r="I25" s="4" t="s">
        <v>31</v>
      </c>
      <c r="J25" s="58"/>
      <c r="L25" s="69" t="s">
        <v>56</v>
      </c>
      <c r="M25" s="70"/>
      <c r="N25" s="107">
        <f>F35</f>
        <v>85650</v>
      </c>
      <c r="O25" s="141">
        <v>45361</v>
      </c>
      <c r="P25" s="96" t="s">
        <v>50</v>
      </c>
      <c r="Q25" s="143"/>
    </row>
    <row r="26" spans="2:20" ht="16.5" x14ac:dyDescent="0.3">
      <c r="B26" s="13">
        <v>17</v>
      </c>
      <c r="C26" s="26" t="s">
        <v>14</v>
      </c>
      <c r="D26" s="4" t="s">
        <v>18</v>
      </c>
      <c r="E26" s="5">
        <v>175000</v>
      </c>
      <c r="F26" s="16">
        <f t="shared" si="0"/>
        <v>5250</v>
      </c>
      <c r="G26" s="17">
        <f t="shared" si="2"/>
        <v>169750</v>
      </c>
      <c r="H26" s="6" t="s">
        <v>31</v>
      </c>
      <c r="I26" s="4" t="s">
        <v>31</v>
      </c>
      <c r="J26" s="58"/>
      <c r="L26" s="109" t="s">
        <v>60</v>
      </c>
      <c r="M26" s="110"/>
      <c r="N26" s="111">
        <f>O18+P18</f>
        <v>82153.47</v>
      </c>
      <c r="O26" s="141">
        <v>45397</v>
      </c>
      <c r="P26" s="96" t="s">
        <v>31</v>
      </c>
      <c r="Q26" s="143">
        <v>45398</v>
      </c>
    </row>
    <row r="27" spans="2:20" ht="16.5" x14ac:dyDescent="0.3">
      <c r="B27" s="13">
        <v>18</v>
      </c>
      <c r="C27" s="26" t="s">
        <v>22</v>
      </c>
      <c r="D27" s="4" t="s">
        <v>18</v>
      </c>
      <c r="E27" s="5">
        <v>70000</v>
      </c>
      <c r="F27" s="16">
        <f t="shared" si="0"/>
        <v>2100</v>
      </c>
      <c r="G27" s="17">
        <f t="shared" si="2"/>
        <v>67900</v>
      </c>
      <c r="H27" s="6" t="s">
        <v>31</v>
      </c>
      <c r="I27" s="4" t="s">
        <v>31</v>
      </c>
      <c r="J27" s="58"/>
      <c r="L27" s="256" t="s">
        <v>86</v>
      </c>
      <c r="M27" s="257"/>
      <c r="N27" s="97">
        <f>SUM(N24:N26)</f>
        <v>226421.03</v>
      </c>
      <c r="O27" s="108"/>
      <c r="P27" s="96"/>
      <c r="Q27" s="106"/>
    </row>
    <row r="28" spans="2:20" ht="16.5" x14ac:dyDescent="0.3">
      <c r="B28" s="13">
        <v>19</v>
      </c>
      <c r="C28" s="45" t="s">
        <v>23</v>
      </c>
      <c r="D28" s="47" t="s">
        <v>18</v>
      </c>
      <c r="E28" s="17">
        <v>80000</v>
      </c>
      <c r="F28" s="16">
        <f t="shared" si="0"/>
        <v>2400</v>
      </c>
      <c r="G28" s="17">
        <f t="shared" si="2"/>
        <v>77600</v>
      </c>
      <c r="H28" s="6" t="s">
        <v>31</v>
      </c>
      <c r="I28" s="4" t="s">
        <v>31</v>
      </c>
      <c r="J28" s="58"/>
    </row>
    <row r="29" spans="2:20" ht="16.5" x14ac:dyDescent="0.3">
      <c r="B29" s="13">
        <v>20</v>
      </c>
      <c r="C29" s="45" t="s">
        <v>28</v>
      </c>
      <c r="D29" s="47" t="s">
        <v>18</v>
      </c>
      <c r="E29" s="17">
        <v>50000</v>
      </c>
      <c r="F29" s="16">
        <f t="shared" si="0"/>
        <v>1500</v>
      </c>
      <c r="G29" s="17">
        <f>E29-F29</f>
        <v>48500</v>
      </c>
      <c r="H29" s="179" t="s">
        <v>31</v>
      </c>
      <c r="I29" s="180" t="s">
        <v>31</v>
      </c>
      <c r="J29" s="58"/>
    </row>
    <row r="30" spans="2:20" ht="17.25" thickBot="1" x14ac:dyDescent="0.35">
      <c r="B30" s="13">
        <v>21</v>
      </c>
      <c r="C30" s="45" t="s">
        <v>47</v>
      </c>
      <c r="D30" s="47" t="s">
        <v>18</v>
      </c>
      <c r="E30" s="17">
        <v>30000</v>
      </c>
      <c r="F30" s="16">
        <f t="shared" si="0"/>
        <v>900</v>
      </c>
      <c r="G30" s="17">
        <v>30000</v>
      </c>
      <c r="H30" s="6" t="s">
        <v>50</v>
      </c>
      <c r="I30" s="42" t="s">
        <v>31</v>
      </c>
      <c r="J30" s="58"/>
    </row>
    <row r="31" spans="2:20" ht="17.25" thickBot="1" x14ac:dyDescent="0.35">
      <c r="B31" s="13">
        <v>22</v>
      </c>
      <c r="C31" s="46" t="s">
        <v>48</v>
      </c>
      <c r="D31" s="49" t="s">
        <v>18</v>
      </c>
      <c r="E31" s="177">
        <v>30000</v>
      </c>
      <c r="F31" s="16">
        <f t="shared" si="0"/>
        <v>900</v>
      </c>
      <c r="G31" s="176">
        <v>30000</v>
      </c>
      <c r="H31" s="6" t="s">
        <v>50</v>
      </c>
      <c r="I31" s="44" t="s">
        <v>31</v>
      </c>
      <c r="J31" s="58"/>
    </row>
    <row r="32" spans="2:20" ht="17.25" thickBot="1" x14ac:dyDescent="0.35">
      <c r="B32" s="13">
        <v>23</v>
      </c>
      <c r="C32" s="45" t="s">
        <v>20</v>
      </c>
      <c r="D32" s="47" t="s">
        <v>18</v>
      </c>
      <c r="E32" s="17">
        <v>60000</v>
      </c>
      <c r="F32" s="16">
        <f t="shared" si="0"/>
        <v>1800</v>
      </c>
      <c r="G32" s="17">
        <f>E32-F32</f>
        <v>58200</v>
      </c>
      <c r="H32" s="6" t="s">
        <v>50</v>
      </c>
      <c r="I32" s="42" t="s">
        <v>31</v>
      </c>
      <c r="J32" s="58"/>
      <c r="O32" s="127"/>
      <c r="P32" s="127"/>
      <c r="Q32" s="127"/>
      <c r="R32" s="62"/>
      <c r="S32" s="62"/>
    </row>
    <row r="33" spans="2:19" ht="17.25" thickBot="1" x14ac:dyDescent="0.35">
      <c r="B33" s="13">
        <v>24</v>
      </c>
      <c r="C33" s="46" t="s">
        <v>21</v>
      </c>
      <c r="D33" s="49" t="s">
        <v>18</v>
      </c>
      <c r="E33" s="177">
        <v>40000</v>
      </c>
      <c r="F33" s="16">
        <f t="shared" si="0"/>
        <v>1200</v>
      </c>
      <c r="G33" s="176">
        <v>40000</v>
      </c>
      <c r="H33" s="6" t="s">
        <v>50</v>
      </c>
      <c r="I33" s="44" t="s">
        <v>31</v>
      </c>
      <c r="J33" s="59"/>
      <c r="O33" s="62"/>
      <c r="P33" s="62"/>
      <c r="Q33" s="62"/>
      <c r="R33" s="62"/>
      <c r="S33" s="62"/>
    </row>
    <row r="34" spans="2:19" ht="17.25" thickBot="1" x14ac:dyDescent="0.35">
      <c r="B34" s="13">
        <v>25</v>
      </c>
      <c r="C34" s="46" t="s">
        <v>26</v>
      </c>
      <c r="D34" s="49" t="s">
        <v>18</v>
      </c>
      <c r="E34" s="48">
        <v>25000</v>
      </c>
      <c r="F34" s="16">
        <f t="shared" si="0"/>
        <v>750</v>
      </c>
      <c r="G34" s="43">
        <v>25000</v>
      </c>
      <c r="H34" s="6"/>
      <c r="I34" s="44"/>
      <c r="J34" s="58"/>
      <c r="O34" s="62"/>
      <c r="P34" s="62"/>
      <c r="Q34" s="62"/>
      <c r="R34" s="127"/>
      <c r="S34" s="127"/>
    </row>
    <row r="35" spans="2:19" ht="16.5" x14ac:dyDescent="0.3">
      <c r="B35" s="138"/>
      <c r="C35" s="250" t="s">
        <v>30</v>
      </c>
      <c r="D35" s="233"/>
      <c r="E35" s="228">
        <f>SUM(E10:E34)</f>
        <v>2855000</v>
      </c>
      <c r="F35" s="230">
        <f>SUM(F10:F34)</f>
        <v>85650</v>
      </c>
      <c r="G35" s="228">
        <f>SUM(G10:G34)</f>
        <v>2773100</v>
      </c>
      <c r="H35" s="3"/>
      <c r="I35" s="3"/>
      <c r="J35" s="58"/>
      <c r="O35" s="62"/>
      <c r="P35" s="62"/>
      <c r="Q35" s="62"/>
      <c r="R35" s="62"/>
      <c r="S35" s="62"/>
    </row>
    <row r="36" spans="2:19" ht="15.75" customHeight="1" thickBot="1" x14ac:dyDescent="0.3">
      <c r="B36" s="55"/>
      <c r="C36" s="251"/>
      <c r="D36" s="235"/>
      <c r="E36" s="252"/>
      <c r="F36" s="253"/>
      <c r="G36" s="252"/>
      <c r="H36" s="3"/>
      <c r="I36" s="3"/>
    </row>
    <row r="37" spans="2:19" ht="15.75" customHeight="1" x14ac:dyDescent="0.25">
      <c r="B37" s="55"/>
      <c r="C37" s="3"/>
      <c r="D37" s="3"/>
      <c r="E37" s="3"/>
      <c r="F37" s="3"/>
      <c r="G37" s="3"/>
      <c r="H37" s="3"/>
      <c r="I37" s="3"/>
    </row>
    <row r="38" spans="2:19" ht="15.75" thickBot="1" x14ac:dyDescent="0.3">
      <c r="B38" s="3"/>
      <c r="C38" s="3"/>
      <c r="D38" s="3"/>
      <c r="E38" s="3"/>
      <c r="F38" s="3"/>
      <c r="G38" s="3"/>
      <c r="H38" s="3"/>
      <c r="I38" s="3"/>
    </row>
    <row r="39" spans="2:19" x14ac:dyDescent="0.25">
      <c r="B39" s="3"/>
      <c r="E39" s="239" t="s">
        <v>45</v>
      </c>
      <c r="F39" s="240"/>
      <c r="G39" s="240"/>
      <c r="H39" s="241"/>
      <c r="I39" s="245">
        <f>G35+S18</f>
        <v>3073100.196</v>
      </c>
    </row>
    <row r="40" spans="2:19" ht="15.75" thickBot="1" x14ac:dyDescent="0.3">
      <c r="E40" s="242"/>
      <c r="F40" s="243"/>
      <c r="G40" s="243"/>
      <c r="H40" s="244"/>
      <c r="I40" s="246"/>
      <c r="J40" s="66"/>
    </row>
    <row r="41" spans="2:19" ht="36" x14ac:dyDescent="0.55000000000000004">
      <c r="C41" s="90"/>
      <c r="D41" s="90"/>
      <c r="E41" s="90"/>
      <c r="F41" s="90"/>
      <c r="G41" s="90"/>
      <c r="H41" s="90"/>
      <c r="I41" s="90"/>
      <c r="J41" s="128"/>
      <c r="K41" s="90"/>
      <c r="L41" s="129"/>
      <c r="M41" s="129"/>
      <c r="N41" s="129"/>
    </row>
    <row r="42" spans="2:19" ht="15" customHeight="1" x14ac:dyDescent="0.25">
      <c r="B42" s="220" t="s">
        <v>90</v>
      </c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</row>
    <row r="43" spans="2:19" ht="15" customHeight="1" x14ac:dyDescent="0.25"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</row>
    <row r="44" spans="2:19" ht="15" customHeight="1" x14ac:dyDescent="0.55000000000000004">
      <c r="C44" s="129"/>
      <c r="D44" s="129"/>
      <c r="E44" s="129"/>
      <c r="F44" s="129"/>
      <c r="G44" s="129"/>
      <c r="H44" s="129"/>
      <c r="I44" s="129"/>
      <c r="J44" s="129"/>
      <c r="K44" s="129"/>
      <c r="L44" s="90"/>
      <c r="M44" s="90"/>
      <c r="N44" s="90"/>
    </row>
    <row r="45" spans="2:19" ht="15.75" thickBot="1" x14ac:dyDescent="0.3"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</row>
    <row r="46" spans="2:19" ht="17.25" thickBot="1" x14ac:dyDescent="0.35">
      <c r="C46" s="138"/>
      <c r="D46" s="151" t="s">
        <v>99</v>
      </c>
      <c r="E46" s="151" t="s">
        <v>84</v>
      </c>
      <c r="F46" s="151" t="s">
        <v>17</v>
      </c>
      <c r="G46" s="70" t="s">
        <v>83</v>
      </c>
      <c r="H46" s="90"/>
      <c r="I46" s="90"/>
      <c r="J46" s="90"/>
      <c r="K46" s="90"/>
      <c r="L46" s="90"/>
      <c r="M46" s="90"/>
      <c r="N46" s="90"/>
    </row>
    <row r="47" spans="2:19" ht="17.25" thickBot="1" x14ac:dyDescent="0.35">
      <c r="C47" s="151" t="s">
        <v>100</v>
      </c>
      <c r="D47" s="73">
        <v>62500</v>
      </c>
      <c r="E47" s="152">
        <v>45361</v>
      </c>
      <c r="F47" s="72" t="s">
        <v>31</v>
      </c>
      <c r="G47" s="153">
        <v>45363</v>
      </c>
      <c r="H47" s="90"/>
      <c r="I47" s="90"/>
      <c r="J47" s="90"/>
      <c r="K47" s="90"/>
      <c r="L47" s="90"/>
      <c r="M47" s="90"/>
      <c r="N47" s="90"/>
    </row>
    <row r="48" spans="2:19" ht="17.25" thickBot="1" x14ac:dyDescent="0.35">
      <c r="C48" s="151" t="s">
        <v>101</v>
      </c>
      <c r="D48" s="74">
        <v>20000</v>
      </c>
      <c r="E48" s="154">
        <v>45361</v>
      </c>
      <c r="F48" s="155" t="s">
        <v>31</v>
      </c>
      <c r="G48" s="156">
        <v>45363</v>
      </c>
      <c r="H48" s="90"/>
      <c r="I48" s="90"/>
      <c r="J48" s="90"/>
      <c r="K48" s="90"/>
      <c r="L48" s="90"/>
      <c r="M48" s="90"/>
      <c r="N48" s="90"/>
    </row>
    <row r="49" spans="3:14" ht="15.75" thickBot="1" x14ac:dyDescent="0.3">
      <c r="C49" s="157" t="s">
        <v>30</v>
      </c>
      <c r="D49" s="236">
        <f>D47+D48</f>
        <v>82500</v>
      </c>
      <c r="E49" s="237"/>
      <c r="F49" s="238"/>
      <c r="G49" s="149"/>
      <c r="H49" s="90"/>
      <c r="I49" s="90"/>
      <c r="J49" s="90"/>
      <c r="K49" s="90"/>
      <c r="L49" s="90"/>
      <c r="M49" s="90"/>
      <c r="N49" s="90"/>
    </row>
    <row r="50" spans="3:14" x14ac:dyDescent="0.25"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</row>
    <row r="51" spans="3:14" x14ac:dyDescent="0.25"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</row>
    <row r="52" spans="3:14" x14ac:dyDescent="0.25"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</row>
    <row r="53" spans="3:14" x14ac:dyDescent="0.25"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</row>
    <row r="54" spans="3:14" x14ac:dyDescent="0.25"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</row>
    <row r="55" spans="3:14" x14ac:dyDescent="0.25"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</row>
  </sheetData>
  <mergeCells count="26">
    <mergeCell ref="S18:S19"/>
    <mergeCell ref="L27:M27"/>
    <mergeCell ref="D6:I7"/>
    <mergeCell ref="C4:N5"/>
    <mergeCell ref="M6:S7"/>
    <mergeCell ref="L18:M19"/>
    <mergeCell ref="N18:N19"/>
    <mergeCell ref="O18:O19"/>
    <mergeCell ref="P18:P19"/>
    <mergeCell ref="Q18:Q19"/>
    <mergeCell ref="M13:Q13"/>
    <mergeCell ref="L15:L16"/>
    <mergeCell ref="M15:M16"/>
    <mergeCell ref="N15:N16"/>
    <mergeCell ref="O15:P15"/>
    <mergeCell ref="S15:S16"/>
    <mergeCell ref="D49:F49"/>
    <mergeCell ref="E39:H40"/>
    <mergeCell ref="I39:I40"/>
    <mergeCell ref="Q15:R15"/>
    <mergeCell ref="R18:R19"/>
    <mergeCell ref="B42:N43"/>
    <mergeCell ref="C35:D36"/>
    <mergeCell ref="E35:E36"/>
    <mergeCell ref="F35:F36"/>
    <mergeCell ref="G35:G3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DDC8B-0762-4072-B2E8-082CD567DEFF}">
  <dimension ref="A1:Q44"/>
  <sheetViews>
    <sheetView topLeftCell="B1" workbookViewId="0">
      <selection activeCell="K11" sqref="K11"/>
    </sheetView>
  </sheetViews>
  <sheetFormatPr baseColWidth="10" defaultRowHeight="15" x14ac:dyDescent="0.25"/>
  <cols>
    <col min="1" max="1" width="3.140625" style="3" customWidth="1"/>
    <col min="2" max="2" width="30.42578125" style="3" customWidth="1"/>
    <col min="3" max="3" width="20" style="3" customWidth="1"/>
    <col min="4" max="5" width="11.42578125" style="3"/>
    <col min="6" max="6" width="17" style="3" customWidth="1"/>
    <col min="7" max="7" width="19" style="3" customWidth="1"/>
    <col min="8" max="9" width="11.42578125" style="3"/>
    <col min="10" max="10" width="22.5703125" customWidth="1"/>
    <col min="11" max="11" width="18.85546875" customWidth="1"/>
    <col min="12" max="12" width="15.7109375" customWidth="1"/>
    <col min="13" max="13" width="14.7109375" customWidth="1"/>
    <col min="14" max="14" width="17.85546875" customWidth="1"/>
    <col min="15" max="15" width="13.7109375" customWidth="1"/>
    <col min="16" max="16" width="18.5703125" customWidth="1"/>
    <col min="17" max="17" width="12.7109375" customWidth="1"/>
  </cols>
  <sheetData>
    <row r="1" spans="1:17" s="3" customFormat="1" x14ac:dyDescent="0.25">
      <c r="A1" s="220" t="s">
        <v>91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1:17" s="3" customFormat="1" x14ac:dyDescent="0.2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</row>
    <row r="3" spans="1:17" s="3" customFormat="1" x14ac:dyDescent="0.25"/>
    <row r="4" spans="1:17" s="3" customFormat="1" x14ac:dyDescent="0.25"/>
    <row r="5" spans="1:17" x14ac:dyDescent="0.25">
      <c r="C5" s="258" t="s">
        <v>69</v>
      </c>
      <c r="D5" s="258"/>
      <c r="E5" s="258"/>
      <c r="F5" s="258"/>
      <c r="G5" s="258"/>
      <c r="H5" s="277"/>
      <c r="K5" s="258" t="s">
        <v>70</v>
      </c>
      <c r="L5" s="258"/>
      <c r="M5" s="258"/>
      <c r="N5" s="258"/>
      <c r="O5" s="258"/>
      <c r="P5" s="258"/>
    </row>
    <row r="6" spans="1:17" x14ac:dyDescent="0.25">
      <c r="B6" s="1"/>
      <c r="C6" s="258"/>
      <c r="D6" s="258"/>
      <c r="E6" s="258"/>
      <c r="F6" s="258"/>
      <c r="G6" s="258"/>
      <c r="H6" s="277"/>
      <c r="K6" s="258"/>
      <c r="L6" s="258"/>
      <c r="M6" s="258"/>
      <c r="N6" s="258"/>
      <c r="O6" s="258"/>
      <c r="P6" s="258"/>
    </row>
    <row r="7" spans="1:17" ht="15.75" thickBot="1" x14ac:dyDescent="0.3">
      <c r="B7" s="1"/>
      <c r="C7" s="1"/>
    </row>
    <row r="8" spans="1:17" ht="17.25" thickBot="1" x14ac:dyDescent="0.35">
      <c r="B8" s="9" t="s">
        <v>0</v>
      </c>
      <c r="C8" s="10" t="s">
        <v>3</v>
      </c>
      <c r="D8" s="9" t="s">
        <v>15</v>
      </c>
      <c r="E8" s="32" t="s">
        <v>16</v>
      </c>
      <c r="F8" s="15" t="s">
        <v>1</v>
      </c>
      <c r="G8" s="9" t="s">
        <v>73</v>
      </c>
      <c r="H8" s="9" t="s">
        <v>17</v>
      </c>
      <c r="J8" s="28"/>
      <c r="K8" s="28"/>
      <c r="L8" s="28"/>
      <c r="M8" s="28"/>
      <c r="N8" s="29"/>
      <c r="O8" s="28"/>
      <c r="P8" s="28"/>
      <c r="Q8" s="28"/>
    </row>
    <row r="9" spans="1:17" ht="16.5" x14ac:dyDescent="0.3">
      <c r="A9" s="11">
        <v>1</v>
      </c>
      <c r="B9" s="31" t="s">
        <v>2</v>
      </c>
      <c r="C9" s="6" t="s">
        <v>18</v>
      </c>
      <c r="D9" s="7">
        <v>100000</v>
      </c>
      <c r="E9" s="16">
        <f>+D9*3%</f>
        <v>3000</v>
      </c>
      <c r="F9" s="16">
        <f>+D9-E9</f>
        <v>97000</v>
      </c>
      <c r="G9" s="6" t="s">
        <v>31</v>
      </c>
      <c r="H9" s="6" t="s">
        <v>31</v>
      </c>
      <c r="J9" s="265" t="s">
        <v>34</v>
      </c>
      <c r="K9" s="267" t="s">
        <v>145</v>
      </c>
      <c r="L9" s="247" t="s">
        <v>35</v>
      </c>
      <c r="M9" s="247" t="s">
        <v>36</v>
      </c>
      <c r="N9" s="247"/>
      <c r="O9" s="247" t="s">
        <v>37</v>
      </c>
      <c r="P9" s="247"/>
      <c r="Q9" s="269" t="s">
        <v>38</v>
      </c>
    </row>
    <row r="10" spans="1:17" ht="17.25" thickBot="1" x14ac:dyDescent="0.35">
      <c r="A10" s="12">
        <v>2</v>
      </c>
      <c r="B10" s="26" t="s">
        <v>4</v>
      </c>
      <c r="C10" s="4" t="s">
        <v>18</v>
      </c>
      <c r="D10" s="5">
        <v>150000</v>
      </c>
      <c r="E10" s="16">
        <f t="shared" ref="E10:E33" si="0">+D10*3%</f>
        <v>4500</v>
      </c>
      <c r="F10" s="16">
        <f t="shared" ref="F10:F11" si="1">+D10-E10</f>
        <v>145500</v>
      </c>
      <c r="G10" s="6" t="s">
        <v>31</v>
      </c>
      <c r="H10" s="6" t="s">
        <v>31</v>
      </c>
      <c r="J10" s="266"/>
      <c r="K10" s="268"/>
      <c r="L10" s="263"/>
      <c r="M10" s="34" t="s">
        <v>39</v>
      </c>
      <c r="N10" s="34" t="s">
        <v>40</v>
      </c>
      <c r="O10" s="35" t="s">
        <v>110</v>
      </c>
      <c r="P10" s="35" t="s">
        <v>111</v>
      </c>
      <c r="Q10" s="270"/>
    </row>
    <row r="11" spans="1:17" ht="17.25" thickBot="1" x14ac:dyDescent="0.35">
      <c r="A11" s="12">
        <v>3</v>
      </c>
      <c r="B11" s="18" t="s">
        <v>24</v>
      </c>
      <c r="C11" s="4" t="s">
        <v>18</v>
      </c>
      <c r="D11" s="5">
        <v>90000</v>
      </c>
      <c r="E11" s="16">
        <f t="shared" si="0"/>
        <v>2700</v>
      </c>
      <c r="F11" s="16">
        <f t="shared" si="1"/>
        <v>87300</v>
      </c>
      <c r="G11" s="6" t="s">
        <v>31</v>
      </c>
      <c r="H11" s="6" t="s">
        <v>31</v>
      </c>
      <c r="J11" s="40" t="s">
        <v>129</v>
      </c>
      <c r="K11" s="340" t="s">
        <v>144</v>
      </c>
      <c r="L11" s="41">
        <v>357189</v>
      </c>
      <c r="M11" s="41">
        <f>L11*3.6%</f>
        <v>12858.804000000002</v>
      </c>
      <c r="N11" s="41">
        <f>L11*19.4%</f>
        <v>69294.665999999997</v>
      </c>
      <c r="O11" s="41">
        <v>44330</v>
      </c>
      <c r="P11" s="41">
        <f>L11*4%</f>
        <v>14287.56</v>
      </c>
      <c r="Q11" s="41">
        <f>L11-M11-O11</f>
        <v>300000.196</v>
      </c>
    </row>
    <row r="12" spans="1:17" ht="16.5" x14ac:dyDescent="0.3">
      <c r="A12" s="13">
        <v>4</v>
      </c>
      <c r="B12" s="18" t="s">
        <v>32</v>
      </c>
      <c r="C12" s="19" t="s">
        <v>18</v>
      </c>
      <c r="D12" s="20">
        <v>50000</v>
      </c>
      <c r="E12" s="208">
        <f t="shared" si="0"/>
        <v>1500</v>
      </c>
      <c r="F12" s="209">
        <f>D12-E12</f>
        <v>48500</v>
      </c>
      <c r="G12" s="65" t="s">
        <v>50</v>
      </c>
      <c r="H12" s="65" t="s">
        <v>50</v>
      </c>
      <c r="J12" s="261" t="s">
        <v>30</v>
      </c>
      <c r="K12" s="247"/>
      <c r="L12" s="248">
        <f t="shared" ref="L12:Q12" si="2">SUM(L11:L11)</f>
        <v>357189</v>
      </c>
      <c r="M12" s="248">
        <f t="shared" si="2"/>
        <v>12858.804000000002</v>
      </c>
      <c r="N12" s="248">
        <f t="shared" si="2"/>
        <v>69294.665999999997</v>
      </c>
      <c r="O12" s="248">
        <f t="shared" si="2"/>
        <v>44330</v>
      </c>
      <c r="P12" s="248">
        <f t="shared" si="2"/>
        <v>14287.56</v>
      </c>
      <c r="Q12" s="254">
        <f t="shared" si="2"/>
        <v>300000.196</v>
      </c>
    </row>
    <row r="13" spans="1:17" ht="17.25" thickBot="1" x14ac:dyDescent="0.35">
      <c r="A13" s="13">
        <v>5</v>
      </c>
      <c r="B13" s="26" t="s">
        <v>5</v>
      </c>
      <c r="C13" s="4" t="s">
        <v>18</v>
      </c>
      <c r="D13" s="5">
        <v>150000</v>
      </c>
      <c r="E13" s="16">
        <f t="shared" si="0"/>
        <v>4500</v>
      </c>
      <c r="F13" s="17">
        <f t="shared" ref="F13:F31" si="3">D13-E13</f>
        <v>145500</v>
      </c>
      <c r="G13" s="6" t="s">
        <v>31</v>
      </c>
      <c r="H13" s="4" t="s">
        <v>31</v>
      </c>
      <c r="J13" s="262"/>
      <c r="K13" s="263"/>
      <c r="L13" s="249"/>
      <c r="M13" s="249"/>
      <c r="N13" s="249"/>
      <c r="O13" s="249"/>
      <c r="P13" s="249"/>
      <c r="Q13" s="255"/>
    </row>
    <row r="14" spans="1:17" ht="16.5" x14ac:dyDescent="0.3">
      <c r="A14" s="13">
        <v>6</v>
      </c>
      <c r="B14" s="26" t="s">
        <v>6</v>
      </c>
      <c r="C14" s="4" t="s">
        <v>18</v>
      </c>
      <c r="D14" s="5">
        <v>125000</v>
      </c>
      <c r="E14" s="16">
        <f t="shared" si="0"/>
        <v>3750</v>
      </c>
      <c r="F14" s="17">
        <f t="shared" si="3"/>
        <v>121250</v>
      </c>
      <c r="G14" s="6" t="s">
        <v>31</v>
      </c>
      <c r="H14" s="4" t="s">
        <v>31</v>
      </c>
      <c r="L14" s="27"/>
      <c r="M14" s="27"/>
      <c r="N14" s="27"/>
      <c r="O14" s="27"/>
      <c r="P14" s="27"/>
      <c r="Q14" s="27"/>
    </row>
    <row r="15" spans="1:17" ht="17.25" thickBot="1" x14ac:dyDescent="0.35">
      <c r="A15" s="13">
        <v>7</v>
      </c>
      <c r="B15" s="18" t="s">
        <v>25</v>
      </c>
      <c r="C15" s="4" t="s">
        <v>18</v>
      </c>
      <c r="D15" s="5">
        <v>175000</v>
      </c>
      <c r="E15" s="16">
        <f t="shared" si="0"/>
        <v>5250</v>
      </c>
      <c r="F15" s="17">
        <f t="shared" si="3"/>
        <v>169750</v>
      </c>
      <c r="G15" s="6" t="s">
        <v>31</v>
      </c>
      <c r="H15" s="4" t="s">
        <v>31</v>
      </c>
      <c r="M15" s="112" t="s">
        <v>76</v>
      </c>
      <c r="N15" s="188" t="s">
        <v>84</v>
      </c>
      <c r="O15" s="112" t="s">
        <v>17</v>
      </c>
      <c r="P15" s="112" t="s">
        <v>85</v>
      </c>
    </row>
    <row r="16" spans="1:17" ht="17.25" thickBot="1" x14ac:dyDescent="0.35">
      <c r="A16" s="13">
        <v>8</v>
      </c>
      <c r="B16" s="26" t="s">
        <v>7</v>
      </c>
      <c r="C16" s="4" t="s">
        <v>18</v>
      </c>
      <c r="D16" s="5">
        <v>250000</v>
      </c>
      <c r="E16" s="16">
        <f t="shared" si="0"/>
        <v>7500</v>
      </c>
      <c r="F16" s="17">
        <f t="shared" si="3"/>
        <v>242500</v>
      </c>
      <c r="G16" s="6" t="s">
        <v>31</v>
      </c>
      <c r="H16" s="4" t="s">
        <v>31</v>
      </c>
      <c r="K16" s="69" t="s">
        <v>61</v>
      </c>
      <c r="L16" s="70"/>
      <c r="M16" s="74">
        <f>O12+P12</f>
        <v>58617.56</v>
      </c>
      <c r="N16" s="141">
        <v>45392</v>
      </c>
      <c r="O16" s="96" t="s">
        <v>50</v>
      </c>
      <c r="P16" s="141"/>
    </row>
    <row r="17" spans="1:16" ht="17.25" thickBot="1" x14ac:dyDescent="0.35">
      <c r="A17" s="13">
        <v>9</v>
      </c>
      <c r="B17" s="26" t="s">
        <v>8</v>
      </c>
      <c r="C17" s="4" t="s">
        <v>18</v>
      </c>
      <c r="D17" s="5">
        <v>100000</v>
      </c>
      <c r="E17" s="16">
        <f t="shared" si="0"/>
        <v>3000</v>
      </c>
      <c r="F17" s="17">
        <f t="shared" si="3"/>
        <v>97000</v>
      </c>
      <c r="G17" s="6" t="s">
        <v>31</v>
      </c>
      <c r="H17" s="4" t="s">
        <v>31</v>
      </c>
      <c r="K17" s="69" t="s">
        <v>56</v>
      </c>
      <c r="L17" s="70"/>
      <c r="M17" s="73">
        <f>E34</f>
        <v>85650</v>
      </c>
      <c r="N17" s="141">
        <v>45392</v>
      </c>
      <c r="O17" s="96" t="s">
        <v>50</v>
      </c>
      <c r="P17" s="141"/>
    </row>
    <row r="18" spans="1:16" ht="17.25" thickBot="1" x14ac:dyDescent="0.35">
      <c r="A18" s="13">
        <v>10</v>
      </c>
      <c r="B18" s="26" t="s">
        <v>9</v>
      </c>
      <c r="C18" s="4" t="s">
        <v>18</v>
      </c>
      <c r="D18" s="5">
        <v>125000</v>
      </c>
      <c r="E18" s="16">
        <f t="shared" si="0"/>
        <v>3750</v>
      </c>
      <c r="F18" s="17">
        <f t="shared" si="3"/>
        <v>121250</v>
      </c>
      <c r="G18" s="6" t="s">
        <v>31</v>
      </c>
      <c r="H18" s="4" t="s">
        <v>31</v>
      </c>
      <c r="K18" s="69" t="s">
        <v>62</v>
      </c>
      <c r="L18" s="70"/>
      <c r="M18" s="73">
        <f>M12+N12</f>
        <v>82153.47</v>
      </c>
      <c r="N18" s="141">
        <v>45397</v>
      </c>
      <c r="O18" s="112" t="s">
        <v>31</v>
      </c>
      <c r="P18" s="141">
        <v>45398</v>
      </c>
    </row>
    <row r="19" spans="1:16" ht="16.5" x14ac:dyDescent="0.3">
      <c r="A19" s="13">
        <v>11</v>
      </c>
      <c r="B19" s="26" t="s">
        <v>10</v>
      </c>
      <c r="C19" s="4" t="s">
        <v>18</v>
      </c>
      <c r="D19" s="5">
        <v>100000</v>
      </c>
      <c r="E19" s="16">
        <f t="shared" si="0"/>
        <v>3000</v>
      </c>
      <c r="F19" s="17">
        <f t="shared" si="3"/>
        <v>97000</v>
      </c>
      <c r="G19" s="6" t="s">
        <v>31</v>
      </c>
      <c r="H19" s="4" t="s">
        <v>31</v>
      </c>
      <c r="P19" s="28"/>
    </row>
    <row r="20" spans="1:16" ht="16.5" x14ac:dyDescent="0.3">
      <c r="A20" s="13">
        <v>12</v>
      </c>
      <c r="B20" s="26" t="s">
        <v>29</v>
      </c>
      <c r="C20" s="4" t="s">
        <v>18</v>
      </c>
      <c r="D20" s="5">
        <v>100000</v>
      </c>
      <c r="E20" s="16">
        <f t="shared" si="0"/>
        <v>3000</v>
      </c>
      <c r="F20" s="17">
        <f t="shared" si="3"/>
        <v>97000</v>
      </c>
      <c r="G20" s="6" t="s">
        <v>31</v>
      </c>
      <c r="H20" s="4" t="s">
        <v>31</v>
      </c>
    </row>
    <row r="21" spans="1:16" ht="16.5" x14ac:dyDescent="0.3">
      <c r="A21" s="13">
        <v>13</v>
      </c>
      <c r="B21" s="26" t="s">
        <v>19</v>
      </c>
      <c r="C21" s="4" t="s">
        <v>18</v>
      </c>
      <c r="D21" s="5">
        <v>300000</v>
      </c>
      <c r="E21" s="16">
        <f t="shared" si="0"/>
        <v>9000</v>
      </c>
      <c r="F21" s="17">
        <f t="shared" si="3"/>
        <v>291000</v>
      </c>
      <c r="G21" s="6" t="s">
        <v>31</v>
      </c>
      <c r="H21" s="4" t="s">
        <v>31</v>
      </c>
    </row>
    <row r="22" spans="1:16" ht="16.5" x14ac:dyDescent="0.3">
      <c r="A22" s="13">
        <v>14</v>
      </c>
      <c r="B22" s="26" t="s">
        <v>11</v>
      </c>
      <c r="C22" s="4" t="s">
        <v>18</v>
      </c>
      <c r="D22" s="5">
        <v>100000</v>
      </c>
      <c r="E22" s="16">
        <f t="shared" si="0"/>
        <v>3000</v>
      </c>
      <c r="F22" s="17">
        <f t="shared" si="3"/>
        <v>97000</v>
      </c>
      <c r="G22" s="6" t="s">
        <v>31</v>
      </c>
      <c r="H22" s="4" t="s">
        <v>31</v>
      </c>
    </row>
    <row r="23" spans="1:16" ht="16.5" x14ac:dyDescent="0.3">
      <c r="A23" s="13">
        <v>15</v>
      </c>
      <c r="B23" s="26" t="s">
        <v>12</v>
      </c>
      <c r="C23" s="4" t="s">
        <v>18</v>
      </c>
      <c r="D23" s="5">
        <v>200000</v>
      </c>
      <c r="E23" s="16">
        <f t="shared" si="0"/>
        <v>6000</v>
      </c>
      <c r="F23" s="17">
        <f t="shared" si="3"/>
        <v>194000</v>
      </c>
      <c r="G23" s="6" t="s">
        <v>31</v>
      </c>
      <c r="H23" s="4" t="s">
        <v>31</v>
      </c>
    </row>
    <row r="24" spans="1:16" ht="16.5" x14ac:dyDescent="0.3">
      <c r="A24" s="13">
        <v>16</v>
      </c>
      <c r="B24" s="26" t="s">
        <v>13</v>
      </c>
      <c r="C24" s="4" t="s">
        <v>18</v>
      </c>
      <c r="D24" s="5">
        <v>180000</v>
      </c>
      <c r="E24" s="16">
        <f t="shared" si="0"/>
        <v>5400</v>
      </c>
      <c r="F24" s="17">
        <f t="shared" si="3"/>
        <v>174600</v>
      </c>
      <c r="G24" s="6" t="s">
        <v>31</v>
      </c>
      <c r="H24" s="4" t="s">
        <v>31</v>
      </c>
    </row>
    <row r="25" spans="1:16" ht="16.5" x14ac:dyDescent="0.3">
      <c r="A25" s="13">
        <v>17</v>
      </c>
      <c r="B25" s="26" t="s">
        <v>14</v>
      </c>
      <c r="C25" s="4" t="s">
        <v>18</v>
      </c>
      <c r="D25" s="5">
        <v>175000</v>
      </c>
      <c r="E25" s="16">
        <f t="shared" si="0"/>
        <v>5250</v>
      </c>
      <c r="F25" s="17">
        <f t="shared" si="3"/>
        <v>169750</v>
      </c>
      <c r="G25" s="6" t="s">
        <v>31</v>
      </c>
      <c r="H25" s="4" t="s">
        <v>31</v>
      </c>
    </row>
    <row r="26" spans="1:16" ht="16.5" x14ac:dyDescent="0.3">
      <c r="A26" s="13">
        <v>18</v>
      </c>
      <c r="B26" s="26" t="s">
        <v>22</v>
      </c>
      <c r="C26" s="4" t="s">
        <v>18</v>
      </c>
      <c r="D26" s="5">
        <v>70000</v>
      </c>
      <c r="E26" s="16">
        <f t="shared" si="0"/>
        <v>2100</v>
      </c>
      <c r="F26" s="17">
        <f t="shared" si="3"/>
        <v>67900</v>
      </c>
      <c r="G26" s="6" t="s">
        <v>31</v>
      </c>
      <c r="H26" s="4" t="s">
        <v>31</v>
      </c>
    </row>
    <row r="27" spans="1:16" ht="16.5" x14ac:dyDescent="0.3">
      <c r="A27" s="13">
        <v>19</v>
      </c>
      <c r="B27" s="45" t="s">
        <v>23</v>
      </c>
      <c r="C27" s="47" t="s">
        <v>18</v>
      </c>
      <c r="D27" s="17">
        <v>80000</v>
      </c>
      <c r="E27" s="16">
        <f t="shared" si="0"/>
        <v>2400</v>
      </c>
      <c r="F27" s="17">
        <f t="shared" si="3"/>
        <v>77600</v>
      </c>
      <c r="G27" s="6" t="s">
        <v>31</v>
      </c>
      <c r="H27" s="4" t="s">
        <v>31</v>
      </c>
    </row>
    <row r="28" spans="1:16" ht="16.5" x14ac:dyDescent="0.3">
      <c r="A28" s="13">
        <v>20</v>
      </c>
      <c r="B28" s="45" t="s">
        <v>28</v>
      </c>
      <c r="C28" s="47" t="s">
        <v>18</v>
      </c>
      <c r="D28" s="17">
        <v>50000</v>
      </c>
      <c r="E28" s="16">
        <f t="shared" si="0"/>
        <v>1500</v>
      </c>
      <c r="F28" s="17">
        <f t="shared" si="3"/>
        <v>48500</v>
      </c>
      <c r="G28" s="179" t="s">
        <v>31</v>
      </c>
      <c r="H28" s="180" t="s">
        <v>31</v>
      </c>
    </row>
    <row r="29" spans="1:16" ht="17.25" thickBot="1" x14ac:dyDescent="0.35">
      <c r="A29" s="13">
        <v>21</v>
      </c>
      <c r="B29" s="45" t="s">
        <v>47</v>
      </c>
      <c r="C29" s="47" t="s">
        <v>18</v>
      </c>
      <c r="D29" s="17">
        <v>30000</v>
      </c>
      <c r="E29" s="16">
        <f t="shared" si="0"/>
        <v>900</v>
      </c>
      <c r="F29" s="17">
        <v>30000</v>
      </c>
      <c r="G29" s="179" t="s">
        <v>50</v>
      </c>
      <c r="H29" s="181" t="s">
        <v>31</v>
      </c>
    </row>
    <row r="30" spans="1:16" ht="17.25" thickBot="1" x14ac:dyDescent="0.35">
      <c r="A30" s="13">
        <v>22</v>
      </c>
      <c r="B30" s="46" t="s">
        <v>49</v>
      </c>
      <c r="C30" s="49" t="s">
        <v>18</v>
      </c>
      <c r="D30" s="177">
        <v>30000</v>
      </c>
      <c r="E30" s="16">
        <f t="shared" si="0"/>
        <v>900</v>
      </c>
      <c r="F30" s="17">
        <v>30000</v>
      </c>
      <c r="G30" s="179" t="s">
        <v>50</v>
      </c>
      <c r="H30" s="182" t="s">
        <v>31</v>
      </c>
    </row>
    <row r="31" spans="1:16" ht="16.5" x14ac:dyDescent="0.3">
      <c r="A31" s="13">
        <v>23</v>
      </c>
      <c r="B31" s="45" t="s">
        <v>20</v>
      </c>
      <c r="C31" s="47" t="s">
        <v>18</v>
      </c>
      <c r="D31" s="17">
        <v>60000</v>
      </c>
      <c r="E31" s="16">
        <f t="shared" si="0"/>
        <v>1800</v>
      </c>
      <c r="F31" s="17">
        <f t="shared" si="3"/>
        <v>58200</v>
      </c>
      <c r="G31" s="6" t="s">
        <v>31</v>
      </c>
      <c r="H31" s="4" t="s">
        <v>31</v>
      </c>
    </row>
    <row r="32" spans="1:16" ht="16.5" x14ac:dyDescent="0.3">
      <c r="A32" s="13">
        <v>24</v>
      </c>
      <c r="B32" s="45" t="s">
        <v>21</v>
      </c>
      <c r="C32" s="47" t="s">
        <v>18</v>
      </c>
      <c r="D32" s="17">
        <v>40000</v>
      </c>
      <c r="E32" s="16">
        <f t="shared" si="0"/>
        <v>1200</v>
      </c>
      <c r="F32" s="17">
        <v>40000</v>
      </c>
      <c r="G32" s="6" t="s">
        <v>31</v>
      </c>
      <c r="H32" s="4" t="s">
        <v>31</v>
      </c>
    </row>
    <row r="33" spans="1:16" ht="17.25" thickBot="1" x14ac:dyDescent="0.35">
      <c r="A33" s="120">
        <v>25</v>
      </c>
      <c r="B33" s="45" t="s">
        <v>26</v>
      </c>
      <c r="C33" s="47" t="s">
        <v>18</v>
      </c>
      <c r="D33" s="17">
        <v>25000</v>
      </c>
      <c r="E33" s="16">
        <f t="shared" si="0"/>
        <v>750</v>
      </c>
      <c r="F33" s="17">
        <v>25000</v>
      </c>
      <c r="G33" s="6" t="s">
        <v>31</v>
      </c>
      <c r="H33" s="4" t="s">
        <v>31</v>
      </c>
    </row>
    <row r="34" spans="1:16" ht="16.5" x14ac:dyDescent="0.3">
      <c r="A34" s="138"/>
      <c r="B34" s="250" t="s">
        <v>80</v>
      </c>
      <c r="C34" s="278"/>
      <c r="D34" s="228">
        <f>SUM(D9:D33)</f>
        <v>2855000</v>
      </c>
      <c r="E34" s="230">
        <f>SUM(E9:E33)</f>
        <v>85650</v>
      </c>
      <c r="F34" s="228">
        <f>+SUM(F9:F33)</f>
        <v>2773100</v>
      </c>
    </row>
    <row r="35" spans="1:16" ht="15" customHeight="1" thickBot="1" x14ac:dyDescent="0.3">
      <c r="A35" s="183"/>
      <c r="B35" s="279"/>
      <c r="C35" s="280"/>
      <c r="D35" s="252"/>
      <c r="E35" s="253"/>
      <c r="F35" s="252"/>
    </row>
    <row r="36" spans="1:16" ht="28.5" customHeight="1" x14ac:dyDescent="0.25">
      <c r="J36" s="3"/>
      <c r="K36" s="3"/>
      <c r="L36" s="3"/>
      <c r="M36" s="3"/>
      <c r="N36" s="3"/>
      <c r="O36" s="3"/>
      <c r="P36" s="3"/>
    </row>
    <row r="37" spans="1:16" ht="36" hidden="1" x14ac:dyDescent="0.55000000000000004">
      <c r="K37" s="125"/>
      <c r="L37" s="125"/>
    </row>
    <row r="39" spans="1:16" ht="15.75" thickBot="1" x14ac:dyDescent="0.3"/>
    <row r="40" spans="1:16" x14ac:dyDescent="0.25">
      <c r="D40" s="271" t="s">
        <v>52</v>
      </c>
      <c r="E40" s="272"/>
      <c r="F40" s="272"/>
      <c r="G40" s="273"/>
      <c r="H40" s="245">
        <f>F34+Q12</f>
        <v>3073100.196</v>
      </c>
    </row>
    <row r="41" spans="1:16" ht="15.75" thickBot="1" x14ac:dyDescent="0.3">
      <c r="D41" s="274"/>
      <c r="E41" s="275"/>
      <c r="F41" s="275"/>
      <c r="G41" s="276"/>
      <c r="H41" s="246"/>
    </row>
    <row r="43" spans="1:16" ht="15" customHeight="1" x14ac:dyDescent="0.25">
      <c r="A43" s="220" t="s">
        <v>90</v>
      </c>
      <c r="B43" s="220"/>
      <c r="C43" s="220"/>
      <c r="D43" s="220"/>
      <c r="E43" s="220"/>
      <c r="F43" s="220"/>
      <c r="G43" s="220"/>
      <c r="H43" s="220"/>
      <c r="I43" s="220"/>
      <c r="J43" s="220"/>
    </row>
    <row r="44" spans="1:16" ht="15" customHeight="1" x14ac:dyDescent="0.25">
      <c r="A44" s="220"/>
      <c r="B44" s="220"/>
      <c r="C44" s="220"/>
      <c r="D44" s="220"/>
      <c r="E44" s="220"/>
      <c r="F44" s="220"/>
      <c r="G44" s="220"/>
      <c r="H44" s="220"/>
      <c r="I44" s="220"/>
      <c r="J44" s="220"/>
    </row>
  </sheetData>
  <mergeCells count="23">
    <mergeCell ref="L9:L10"/>
    <mergeCell ref="C5:H6"/>
    <mergeCell ref="K5:P6"/>
    <mergeCell ref="B34:C35"/>
    <mergeCell ref="D34:D35"/>
    <mergeCell ref="E34:E35"/>
    <mergeCell ref="F34:F35"/>
    <mergeCell ref="A43:J44"/>
    <mergeCell ref="H40:H41"/>
    <mergeCell ref="D40:G41"/>
    <mergeCell ref="A1:L2"/>
    <mergeCell ref="Q9:Q10"/>
    <mergeCell ref="J12:K13"/>
    <mergeCell ref="L12:L13"/>
    <mergeCell ref="M12:M13"/>
    <mergeCell ref="N12:N13"/>
    <mergeCell ref="O12:O13"/>
    <mergeCell ref="P12:P13"/>
    <mergeCell ref="Q12:Q13"/>
    <mergeCell ref="M9:N9"/>
    <mergeCell ref="O9:P9"/>
    <mergeCell ref="J9:J10"/>
    <mergeCell ref="K9:K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C704A-1DEE-4FE0-9EF4-E31243D3DA1D}">
  <dimension ref="A2:T62"/>
  <sheetViews>
    <sheetView topLeftCell="F1" zoomScale="80" zoomScaleNormal="80" workbookViewId="0">
      <selection activeCell="L16" sqref="L16"/>
    </sheetView>
  </sheetViews>
  <sheetFormatPr baseColWidth="10" defaultRowHeight="15" x14ac:dyDescent="0.25"/>
  <cols>
    <col min="1" max="1" width="5.7109375" customWidth="1"/>
    <col min="2" max="2" width="29.140625" customWidth="1"/>
    <col min="3" max="3" width="18.85546875" style="3" customWidth="1"/>
    <col min="4" max="4" width="19.85546875" customWidth="1"/>
    <col min="7" max="7" width="16" customWidth="1"/>
    <col min="8" max="8" width="20.28515625" customWidth="1"/>
    <col min="9" max="9" width="18.140625" customWidth="1"/>
    <col min="11" max="11" width="23" customWidth="1"/>
    <col min="12" max="12" width="23.42578125" customWidth="1"/>
    <col min="13" max="13" width="23.42578125" style="3" customWidth="1"/>
    <col min="14" max="14" width="18.85546875" customWidth="1"/>
    <col min="15" max="15" width="17.7109375" customWidth="1"/>
    <col min="16" max="16" width="21.140625" customWidth="1"/>
    <col min="17" max="17" width="16.85546875" customWidth="1"/>
    <col min="18" max="18" width="19.85546875" customWidth="1"/>
    <col min="19" max="19" width="16.42578125" customWidth="1"/>
  </cols>
  <sheetData>
    <row r="2" spans="1:20" ht="36" x14ac:dyDescent="0.55000000000000004">
      <c r="A2" s="220" t="s">
        <v>91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11"/>
    </row>
    <row r="3" spans="1:20" ht="36" x14ac:dyDescent="0.55000000000000004">
      <c r="A3" s="220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11"/>
    </row>
    <row r="5" spans="1:20" ht="15" customHeight="1" x14ac:dyDescent="0.25">
      <c r="A5" s="3"/>
      <c r="B5" s="3"/>
      <c r="D5" s="292" t="s">
        <v>69</v>
      </c>
      <c r="E5" s="292"/>
      <c r="F5" s="292"/>
      <c r="G5" s="292"/>
      <c r="H5" s="292"/>
      <c r="I5" s="292"/>
      <c r="J5" s="3"/>
      <c r="L5" s="292" t="s">
        <v>71</v>
      </c>
      <c r="M5" s="292"/>
      <c r="N5" s="292"/>
      <c r="O5" s="292"/>
      <c r="P5" s="292"/>
      <c r="Q5" s="292"/>
    </row>
    <row r="6" spans="1:20" ht="15" customHeight="1" x14ac:dyDescent="0.25">
      <c r="A6" s="3"/>
      <c r="B6" s="1"/>
      <c r="C6" s="68"/>
      <c r="D6" s="292"/>
      <c r="E6" s="292"/>
      <c r="F6" s="292"/>
      <c r="G6" s="292"/>
      <c r="H6" s="292"/>
      <c r="I6" s="292"/>
      <c r="J6" s="3"/>
      <c r="L6" s="292"/>
      <c r="M6" s="292"/>
      <c r="N6" s="292"/>
      <c r="O6" s="292"/>
      <c r="P6" s="292"/>
      <c r="Q6" s="292"/>
    </row>
    <row r="7" spans="1:20" x14ac:dyDescent="0.25">
      <c r="A7" s="3"/>
      <c r="B7" s="1"/>
      <c r="C7" s="68"/>
      <c r="D7" s="1"/>
      <c r="E7" s="3"/>
      <c r="F7" s="3"/>
      <c r="G7" s="3"/>
      <c r="H7" s="3"/>
      <c r="I7" s="3"/>
    </row>
    <row r="8" spans="1:20" x14ac:dyDescent="0.25">
      <c r="A8" s="3"/>
      <c r="B8" s="1"/>
      <c r="C8" s="68"/>
      <c r="D8" s="1"/>
      <c r="E8" s="3"/>
      <c r="F8" s="3"/>
      <c r="G8" s="3"/>
      <c r="H8" s="3"/>
      <c r="I8" s="3"/>
    </row>
    <row r="9" spans="1:20" ht="15.75" thickBot="1" x14ac:dyDescent="0.3">
      <c r="A9" s="3"/>
      <c r="B9" s="1"/>
      <c r="C9" s="68"/>
      <c r="D9" s="1"/>
      <c r="E9" s="3"/>
      <c r="F9" s="3"/>
      <c r="G9" s="3"/>
      <c r="H9" s="3"/>
      <c r="I9" s="3"/>
    </row>
    <row r="10" spans="1:20" ht="17.25" thickBot="1" x14ac:dyDescent="0.3">
      <c r="A10" s="3"/>
      <c r="B10" s="9" t="s">
        <v>0</v>
      </c>
      <c r="C10" s="10" t="s">
        <v>77</v>
      </c>
      <c r="D10" s="10" t="s">
        <v>3</v>
      </c>
      <c r="E10" s="9" t="s">
        <v>15</v>
      </c>
      <c r="F10" s="86" t="s">
        <v>16</v>
      </c>
      <c r="G10" s="15" t="s">
        <v>1</v>
      </c>
      <c r="H10" s="9" t="s">
        <v>73</v>
      </c>
      <c r="I10" s="9" t="s">
        <v>134</v>
      </c>
    </row>
    <row r="11" spans="1:20" ht="16.5" x14ac:dyDescent="0.3">
      <c r="A11" s="187">
        <v>1</v>
      </c>
      <c r="B11" s="81" t="s">
        <v>2</v>
      </c>
      <c r="C11" s="81" t="s">
        <v>78</v>
      </c>
      <c r="D11" s="6" t="s">
        <v>18</v>
      </c>
      <c r="E11" s="7">
        <v>100000</v>
      </c>
      <c r="F11" s="87">
        <f>+E11*3%</f>
        <v>3000</v>
      </c>
      <c r="G11" s="16">
        <f>E11-F11</f>
        <v>97000</v>
      </c>
      <c r="H11" s="6" t="s">
        <v>31</v>
      </c>
      <c r="I11" s="6" t="s">
        <v>31</v>
      </c>
      <c r="K11" s="28"/>
      <c r="L11" s="264"/>
      <c r="M11" s="264"/>
      <c r="N11" s="264"/>
      <c r="O11" s="264"/>
      <c r="P11" s="264"/>
      <c r="Q11" s="264"/>
      <c r="R11" s="28"/>
      <c r="S11" s="28"/>
    </row>
    <row r="12" spans="1:20" ht="17.25" thickBot="1" x14ac:dyDescent="0.35">
      <c r="A12" s="187">
        <v>2</v>
      </c>
      <c r="B12" s="82" t="s">
        <v>4</v>
      </c>
      <c r="C12" s="81" t="s">
        <v>78</v>
      </c>
      <c r="D12" s="4" t="s">
        <v>18</v>
      </c>
      <c r="E12" s="5">
        <v>150000</v>
      </c>
      <c r="F12" s="87">
        <f t="shared" ref="F12:F35" si="0">+E12*3%</f>
        <v>4500</v>
      </c>
      <c r="G12" s="16">
        <f t="shared" ref="G12:G28" si="1">E12-F12</f>
        <v>145500</v>
      </c>
      <c r="H12" s="6" t="s">
        <v>31</v>
      </c>
      <c r="I12" s="6" t="s">
        <v>31</v>
      </c>
      <c r="K12" s="28"/>
      <c r="L12" s="28"/>
      <c r="M12" s="28"/>
      <c r="N12" s="28"/>
      <c r="O12" s="28"/>
      <c r="P12" s="29"/>
      <c r="Q12" s="28"/>
      <c r="R12" s="28"/>
      <c r="S12" s="28"/>
    </row>
    <row r="13" spans="1:20" ht="16.5" x14ac:dyDescent="0.3">
      <c r="A13" s="187">
        <v>3</v>
      </c>
      <c r="B13" s="83" t="s">
        <v>24</v>
      </c>
      <c r="C13" s="81" t="s">
        <v>78</v>
      </c>
      <c r="D13" s="4" t="s">
        <v>18</v>
      </c>
      <c r="E13" s="5">
        <v>90000</v>
      </c>
      <c r="F13" s="87">
        <f t="shared" si="0"/>
        <v>2700</v>
      </c>
      <c r="G13" s="16">
        <f t="shared" si="1"/>
        <v>87300</v>
      </c>
      <c r="H13" s="6" t="s">
        <v>31</v>
      </c>
      <c r="I13" s="6" t="s">
        <v>31</v>
      </c>
      <c r="K13" s="315" t="s">
        <v>34</v>
      </c>
      <c r="L13" s="317" t="s">
        <v>145</v>
      </c>
      <c r="M13" s="321" t="s">
        <v>131</v>
      </c>
      <c r="N13" s="319" t="s">
        <v>35</v>
      </c>
      <c r="O13" s="319" t="s">
        <v>36</v>
      </c>
      <c r="P13" s="319"/>
      <c r="Q13" s="319" t="s">
        <v>37</v>
      </c>
      <c r="R13" s="319"/>
      <c r="S13" s="305" t="s">
        <v>38</v>
      </c>
    </row>
    <row r="14" spans="1:20" ht="17.25" thickBot="1" x14ac:dyDescent="0.35">
      <c r="A14" s="187">
        <v>4</v>
      </c>
      <c r="B14" s="83" t="s">
        <v>32</v>
      </c>
      <c r="C14" s="81" t="s">
        <v>78</v>
      </c>
      <c r="D14" s="84" t="s">
        <v>18</v>
      </c>
      <c r="E14" s="85">
        <v>50000</v>
      </c>
      <c r="F14" s="87">
        <f t="shared" si="0"/>
        <v>1500</v>
      </c>
      <c r="G14" s="87">
        <f t="shared" si="1"/>
        <v>48500</v>
      </c>
      <c r="H14" s="65" t="s">
        <v>50</v>
      </c>
      <c r="I14" s="102" t="s">
        <v>136</v>
      </c>
      <c r="K14" s="316"/>
      <c r="L14" s="318"/>
      <c r="M14" s="322"/>
      <c r="N14" s="320"/>
      <c r="O14" s="118" t="s">
        <v>39</v>
      </c>
      <c r="P14" s="118" t="s">
        <v>40</v>
      </c>
      <c r="Q14" s="119" t="s">
        <v>110</v>
      </c>
      <c r="R14" s="119" t="s">
        <v>109</v>
      </c>
      <c r="S14" s="306"/>
    </row>
    <row r="15" spans="1:20" s="3" customFormat="1" ht="16.5" x14ac:dyDescent="0.3">
      <c r="A15" s="187">
        <v>5</v>
      </c>
      <c r="B15" s="82" t="s">
        <v>5</v>
      </c>
      <c r="C15" s="81" t="s">
        <v>78</v>
      </c>
      <c r="D15" s="4" t="s">
        <v>18</v>
      </c>
      <c r="E15" s="5">
        <v>150000</v>
      </c>
      <c r="F15" s="87">
        <f t="shared" si="0"/>
        <v>4500</v>
      </c>
      <c r="G15" s="16">
        <f t="shared" si="1"/>
        <v>145500</v>
      </c>
      <c r="H15" s="6" t="s">
        <v>31</v>
      </c>
      <c r="I15" s="217" t="s">
        <v>31</v>
      </c>
      <c r="K15" s="51" t="s">
        <v>44</v>
      </c>
      <c r="L15" s="340" t="s">
        <v>142</v>
      </c>
      <c r="M15" s="52" t="s">
        <v>132</v>
      </c>
      <c r="N15" s="131">
        <v>115003</v>
      </c>
      <c r="O15" s="53">
        <f>N15*3.6%</f>
        <v>4140.1080000000002</v>
      </c>
      <c r="P15" s="53">
        <f>N15*19.4%</f>
        <v>22310.581999999999</v>
      </c>
      <c r="Q15" s="132">
        <v>5500</v>
      </c>
      <c r="R15" s="54">
        <f>N15*4%</f>
        <v>4600.12</v>
      </c>
      <c r="S15" s="175">
        <f>N15-O15-Q15</f>
        <v>105362.89199999999</v>
      </c>
      <c r="T15" s="27"/>
    </row>
    <row r="16" spans="1:20" ht="17.25" thickBot="1" x14ac:dyDescent="0.35">
      <c r="A16" s="187">
        <v>6</v>
      </c>
      <c r="B16" s="82" t="s">
        <v>6</v>
      </c>
      <c r="C16" s="81" t="s">
        <v>78</v>
      </c>
      <c r="D16" s="4" t="s">
        <v>18</v>
      </c>
      <c r="E16" s="5">
        <v>125000</v>
      </c>
      <c r="F16" s="87">
        <f t="shared" si="0"/>
        <v>3750</v>
      </c>
      <c r="G16" s="16">
        <f t="shared" si="1"/>
        <v>121250</v>
      </c>
      <c r="H16" s="6" t="s">
        <v>31</v>
      </c>
      <c r="I16" s="4" t="s">
        <v>31</v>
      </c>
      <c r="K16" s="40" t="s">
        <v>129</v>
      </c>
      <c r="L16" s="340" t="s">
        <v>144</v>
      </c>
      <c r="M16" s="52" t="s">
        <v>133</v>
      </c>
      <c r="N16" s="5">
        <v>357189</v>
      </c>
      <c r="O16" s="53">
        <f>N16*3.6%</f>
        <v>12858.804000000002</v>
      </c>
      <c r="P16" s="53">
        <f>N16*19.4%</f>
        <v>69294.665999999997</v>
      </c>
      <c r="Q16" s="5">
        <v>44330</v>
      </c>
      <c r="R16" s="54">
        <f>N16*4%</f>
        <v>14287.56</v>
      </c>
      <c r="S16" s="175">
        <f>N16-O16-Q16</f>
        <v>300000.196</v>
      </c>
      <c r="T16" s="27"/>
    </row>
    <row r="17" spans="1:20" ht="16.5" x14ac:dyDescent="0.3">
      <c r="A17" s="187">
        <v>7</v>
      </c>
      <c r="B17" s="83" t="s">
        <v>25</v>
      </c>
      <c r="C17" s="81" t="s">
        <v>78</v>
      </c>
      <c r="D17" s="4" t="s">
        <v>18</v>
      </c>
      <c r="E17" s="5">
        <v>175000</v>
      </c>
      <c r="F17" s="87">
        <f t="shared" si="0"/>
        <v>5250</v>
      </c>
      <c r="G17" s="16">
        <f t="shared" si="1"/>
        <v>169750</v>
      </c>
      <c r="H17" s="6" t="s">
        <v>31</v>
      </c>
      <c r="I17" s="4" t="s">
        <v>31</v>
      </c>
      <c r="K17" s="307" t="s">
        <v>30</v>
      </c>
      <c r="L17" s="308"/>
      <c r="M17" s="213"/>
      <c r="N17" s="311">
        <f>N15+N16</f>
        <v>472192</v>
      </c>
      <c r="O17" s="311">
        <f>+O15+O16</f>
        <v>16998.912000000004</v>
      </c>
      <c r="P17" s="311">
        <f>P15+P16</f>
        <v>91605.247999999992</v>
      </c>
      <c r="Q17" s="311">
        <f>Q15+Q16</f>
        <v>49830</v>
      </c>
      <c r="R17" s="311">
        <f>R15+R16</f>
        <v>18887.68</v>
      </c>
      <c r="S17" s="313">
        <f>S15+S16</f>
        <v>405363.08799999999</v>
      </c>
    </row>
    <row r="18" spans="1:20" ht="17.25" thickBot="1" x14ac:dyDescent="0.35">
      <c r="A18" s="187">
        <v>8</v>
      </c>
      <c r="B18" s="82" t="s">
        <v>7</v>
      </c>
      <c r="C18" s="81" t="s">
        <v>78</v>
      </c>
      <c r="D18" s="4" t="s">
        <v>18</v>
      </c>
      <c r="E18" s="5">
        <v>250000</v>
      </c>
      <c r="F18" s="87">
        <f t="shared" si="0"/>
        <v>7500</v>
      </c>
      <c r="G18" s="16">
        <f t="shared" si="1"/>
        <v>242500</v>
      </c>
      <c r="H18" s="6" t="s">
        <v>31</v>
      </c>
      <c r="I18" s="4" t="s">
        <v>31</v>
      </c>
      <c r="K18" s="309"/>
      <c r="L18" s="310"/>
      <c r="M18" s="214"/>
      <c r="N18" s="312"/>
      <c r="O18" s="312"/>
      <c r="P18" s="312"/>
      <c r="Q18" s="312"/>
      <c r="R18" s="312"/>
      <c r="S18" s="314"/>
    </row>
    <row r="19" spans="1:20" ht="17.25" thickBot="1" x14ac:dyDescent="0.35">
      <c r="A19" s="187">
        <v>9</v>
      </c>
      <c r="B19" s="82" t="s">
        <v>8</v>
      </c>
      <c r="C19" s="81" t="s">
        <v>78</v>
      </c>
      <c r="D19" s="4" t="s">
        <v>18</v>
      </c>
      <c r="E19" s="5">
        <v>100000</v>
      </c>
      <c r="F19" s="87">
        <f t="shared" si="0"/>
        <v>3000</v>
      </c>
      <c r="G19" s="16">
        <f t="shared" si="1"/>
        <v>97000</v>
      </c>
      <c r="H19" s="6" t="s">
        <v>31</v>
      </c>
      <c r="I19" s="4" t="s">
        <v>31</v>
      </c>
    </row>
    <row r="20" spans="1:20" ht="17.25" thickBot="1" x14ac:dyDescent="0.35">
      <c r="A20" s="187">
        <v>10</v>
      </c>
      <c r="B20" s="82" t="s">
        <v>9</v>
      </c>
      <c r="C20" s="81" t="s">
        <v>78</v>
      </c>
      <c r="D20" s="4" t="s">
        <v>18</v>
      </c>
      <c r="E20" s="5">
        <v>125000</v>
      </c>
      <c r="F20" s="87">
        <f t="shared" si="0"/>
        <v>3750</v>
      </c>
      <c r="G20" s="16">
        <f t="shared" si="1"/>
        <v>121250</v>
      </c>
      <c r="H20" s="6" t="s">
        <v>31</v>
      </c>
      <c r="I20" s="4" t="s">
        <v>31</v>
      </c>
      <c r="N20" s="196" t="s">
        <v>15</v>
      </c>
      <c r="O20" s="197" t="s">
        <v>84</v>
      </c>
      <c r="P20" s="198" t="s">
        <v>17</v>
      </c>
      <c r="Q20" s="199" t="s">
        <v>85</v>
      </c>
    </row>
    <row r="21" spans="1:20" ht="17.25" thickBot="1" x14ac:dyDescent="0.35">
      <c r="A21" s="187">
        <v>11</v>
      </c>
      <c r="B21" s="82" t="s">
        <v>10</v>
      </c>
      <c r="C21" s="81" t="s">
        <v>78</v>
      </c>
      <c r="D21" s="4" t="s">
        <v>18</v>
      </c>
      <c r="E21" s="5">
        <v>100000</v>
      </c>
      <c r="F21" s="87">
        <f t="shared" si="0"/>
        <v>3000</v>
      </c>
      <c r="G21" s="16">
        <f t="shared" si="1"/>
        <v>97000</v>
      </c>
      <c r="H21" s="6" t="s">
        <v>31</v>
      </c>
      <c r="I21" s="217" t="s">
        <v>31</v>
      </c>
      <c r="K21" s="69" t="s">
        <v>55</v>
      </c>
      <c r="L21" s="70"/>
      <c r="M21" s="218"/>
      <c r="N21" s="71">
        <f>R17+Q17</f>
        <v>68717.679999999993</v>
      </c>
      <c r="O21" s="144">
        <v>45422</v>
      </c>
      <c r="P21" s="112" t="s">
        <v>50</v>
      </c>
      <c r="Q21" s="145"/>
    </row>
    <row r="22" spans="1:20" ht="17.25" thickBot="1" x14ac:dyDescent="0.35">
      <c r="A22" s="187">
        <v>12</v>
      </c>
      <c r="B22" s="82" t="s">
        <v>29</v>
      </c>
      <c r="C22" s="81" t="s">
        <v>78</v>
      </c>
      <c r="D22" s="4" t="s">
        <v>18</v>
      </c>
      <c r="E22" s="5">
        <v>100000</v>
      </c>
      <c r="F22" s="87">
        <f t="shared" si="0"/>
        <v>3000</v>
      </c>
      <c r="G22" s="16">
        <f t="shared" si="1"/>
        <v>97000</v>
      </c>
      <c r="H22" s="6" t="s">
        <v>31</v>
      </c>
      <c r="I22" s="217" t="s">
        <v>31</v>
      </c>
      <c r="K22" s="69" t="s">
        <v>56</v>
      </c>
      <c r="L22" s="70"/>
      <c r="M22" s="218"/>
      <c r="N22" s="71">
        <f>F36</f>
        <v>85650</v>
      </c>
      <c r="O22" s="144">
        <v>45422</v>
      </c>
      <c r="P22" s="112" t="s">
        <v>50</v>
      </c>
      <c r="Q22" s="145"/>
    </row>
    <row r="23" spans="1:20" ht="17.25" thickBot="1" x14ac:dyDescent="0.35">
      <c r="A23" s="187">
        <v>13</v>
      </c>
      <c r="B23" s="82" t="s">
        <v>19</v>
      </c>
      <c r="C23" s="81" t="s">
        <v>78</v>
      </c>
      <c r="D23" s="4" t="s">
        <v>18</v>
      </c>
      <c r="E23" s="5">
        <v>300000</v>
      </c>
      <c r="F23" s="87">
        <f t="shared" si="0"/>
        <v>9000</v>
      </c>
      <c r="G23" s="16">
        <f t="shared" si="1"/>
        <v>291000</v>
      </c>
      <c r="H23" s="6" t="s">
        <v>31</v>
      </c>
      <c r="I23" s="217" t="s">
        <v>31</v>
      </c>
      <c r="K23" s="69" t="s">
        <v>57</v>
      </c>
      <c r="L23" s="70"/>
      <c r="M23" s="219"/>
      <c r="N23" s="111">
        <f>O17+P17</f>
        <v>108604.16</v>
      </c>
      <c r="O23" s="146">
        <v>45488</v>
      </c>
      <c r="P23" s="147" t="s">
        <v>75</v>
      </c>
      <c r="Q23" s="148"/>
    </row>
    <row r="24" spans="1:20" ht="17.25" thickBot="1" x14ac:dyDescent="0.35">
      <c r="A24" s="187">
        <v>14</v>
      </c>
      <c r="B24" s="82" t="s">
        <v>11</v>
      </c>
      <c r="C24" s="81" t="s">
        <v>78</v>
      </c>
      <c r="D24" s="4" t="s">
        <v>18</v>
      </c>
      <c r="E24" s="5">
        <v>100000</v>
      </c>
      <c r="F24" s="87">
        <f t="shared" si="0"/>
        <v>3000</v>
      </c>
      <c r="G24" s="16">
        <f t="shared" si="1"/>
        <v>97000</v>
      </c>
      <c r="H24" s="6" t="s">
        <v>31</v>
      </c>
      <c r="I24" s="217" t="s">
        <v>31</v>
      </c>
      <c r="K24" s="290" t="s">
        <v>30</v>
      </c>
      <c r="L24" s="291"/>
      <c r="M24" s="215"/>
      <c r="N24" s="73">
        <f>SUM(N21:N23)</f>
        <v>262971.83999999997</v>
      </c>
      <c r="O24" s="210"/>
    </row>
    <row r="25" spans="1:20" ht="16.5" x14ac:dyDescent="0.3">
      <c r="A25" s="187">
        <v>15</v>
      </c>
      <c r="B25" s="82" t="s">
        <v>12</v>
      </c>
      <c r="C25" s="81" t="s">
        <v>78</v>
      </c>
      <c r="D25" s="4" t="s">
        <v>18</v>
      </c>
      <c r="E25" s="5">
        <v>200000</v>
      </c>
      <c r="F25" s="87">
        <f t="shared" si="0"/>
        <v>6000</v>
      </c>
      <c r="G25" s="16">
        <f t="shared" si="1"/>
        <v>194000</v>
      </c>
      <c r="H25" s="6" t="s">
        <v>31</v>
      </c>
      <c r="I25" s="217" t="s">
        <v>31</v>
      </c>
      <c r="Q25" s="121"/>
    </row>
    <row r="26" spans="1:20" ht="16.5" x14ac:dyDescent="0.3">
      <c r="A26" s="187">
        <v>16</v>
      </c>
      <c r="B26" s="82" t="s">
        <v>13</v>
      </c>
      <c r="C26" s="81" t="s">
        <v>78</v>
      </c>
      <c r="D26" s="4" t="s">
        <v>18</v>
      </c>
      <c r="E26" s="5">
        <v>180000</v>
      </c>
      <c r="F26" s="87">
        <f t="shared" si="0"/>
        <v>5400</v>
      </c>
      <c r="G26" s="16">
        <f t="shared" si="1"/>
        <v>174600</v>
      </c>
      <c r="H26" s="6" t="s">
        <v>31</v>
      </c>
      <c r="I26" s="217" t="s">
        <v>31</v>
      </c>
      <c r="Q26" s="122"/>
    </row>
    <row r="27" spans="1:20" ht="16.5" x14ac:dyDescent="0.3">
      <c r="A27" s="187">
        <v>17</v>
      </c>
      <c r="B27" s="82" t="s">
        <v>14</v>
      </c>
      <c r="C27" s="81" t="s">
        <v>78</v>
      </c>
      <c r="D27" s="4" t="s">
        <v>18</v>
      </c>
      <c r="E27" s="5">
        <v>175000</v>
      </c>
      <c r="F27" s="87">
        <f t="shared" si="0"/>
        <v>5250</v>
      </c>
      <c r="G27" s="16">
        <f t="shared" si="1"/>
        <v>169750</v>
      </c>
      <c r="H27" s="6" t="s">
        <v>31</v>
      </c>
      <c r="I27" s="217" t="s">
        <v>31</v>
      </c>
    </row>
    <row r="28" spans="1:20" ht="16.5" x14ac:dyDescent="0.3">
      <c r="A28" s="187">
        <v>18</v>
      </c>
      <c r="B28" s="82" t="s">
        <v>22</v>
      </c>
      <c r="C28" s="81" t="s">
        <v>78</v>
      </c>
      <c r="D28" s="4" t="s">
        <v>18</v>
      </c>
      <c r="E28" s="5">
        <v>70000</v>
      </c>
      <c r="F28" s="87">
        <f t="shared" si="0"/>
        <v>2100</v>
      </c>
      <c r="G28" s="16">
        <f t="shared" si="1"/>
        <v>67900</v>
      </c>
      <c r="H28" s="6" t="s">
        <v>31</v>
      </c>
      <c r="I28" s="217" t="s">
        <v>31</v>
      </c>
    </row>
    <row r="29" spans="1:20" ht="16.5" x14ac:dyDescent="0.3">
      <c r="A29" s="187">
        <v>19</v>
      </c>
      <c r="B29" s="45" t="s">
        <v>23</v>
      </c>
      <c r="C29" s="123" t="s">
        <v>79</v>
      </c>
      <c r="D29" s="47" t="s">
        <v>18</v>
      </c>
      <c r="E29" s="17">
        <v>80000</v>
      </c>
      <c r="F29" s="16">
        <f t="shared" si="0"/>
        <v>2400</v>
      </c>
      <c r="G29" s="17">
        <f>E29-F29</f>
        <v>77600</v>
      </c>
      <c r="H29" s="65" t="s">
        <v>31</v>
      </c>
      <c r="I29" s="47" t="s">
        <v>31</v>
      </c>
      <c r="R29" s="122"/>
      <c r="S29" s="122"/>
      <c r="T29" s="88"/>
    </row>
    <row r="30" spans="1:20" ht="16.5" x14ac:dyDescent="0.3">
      <c r="A30" s="187">
        <v>20</v>
      </c>
      <c r="B30" s="45" t="s">
        <v>28</v>
      </c>
      <c r="C30" s="45" t="s">
        <v>79</v>
      </c>
      <c r="D30" s="47" t="s">
        <v>18</v>
      </c>
      <c r="E30" s="17">
        <v>50000</v>
      </c>
      <c r="F30" s="16">
        <f t="shared" si="0"/>
        <v>1500</v>
      </c>
      <c r="G30" s="17">
        <f>E30-F30</f>
        <v>48500</v>
      </c>
      <c r="H30" s="65" t="s">
        <v>31</v>
      </c>
      <c r="I30" s="47" t="s">
        <v>31</v>
      </c>
      <c r="R30" s="122"/>
      <c r="S30" s="122"/>
      <c r="T30" s="88"/>
    </row>
    <row r="31" spans="1:20" ht="17.25" thickBot="1" x14ac:dyDescent="0.35">
      <c r="A31" s="187">
        <v>21</v>
      </c>
      <c r="B31" s="45" t="s">
        <v>47</v>
      </c>
      <c r="C31" s="45" t="s">
        <v>79</v>
      </c>
      <c r="D31" s="47" t="s">
        <v>51</v>
      </c>
      <c r="E31" s="17">
        <v>30000</v>
      </c>
      <c r="F31" s="16">
        <f t="shared" si="0"/>
        <v>900</v>
      </c>
      <c r="G31" s="17">
        <v>30000</v>
      </c>
      <c r="H31" s="65" t="s">
        <v>50</v>
      </c>
      <c r="I31" s="49" t="s">
        <v>31</v>
      </c>
    </row>
    <row r="32" spans="1:20" ht="17.25" thickBot="1" x14ac:dyDescent="0.35">
      <c r="A32" s="187">
        <v>22</v>
      </c>
      <c r="B32" s="46" t="s">
        <v>49</v>
      </c>
      <c r="C32" s="46" t="s">
        <v>79</v>
      </c>
      <c r="D32" s="49" t="s">
        <v>18</v>
      </c>
      <c r="E32" s="177">
        <v>30000</v>
      </c>
      <c r="F32" s="16">
        <f t="shared" si="0"/>
        <v>900</v>
      </c>
      <c r="G32" s="176">
        <v>30000</v>
      </c>
      <c r="H32" s="65" t="s">
        <v>50</v>
      </c>
      <c r="I32" s="50" t="s">
        <v>31</v>
      </c>
    </row>
    <row r="33" spans="1:17" ht="16.5" x14ac:dyDescent="0.3">
      <c r="A33" s="187">
        <v>23</v>
      </c>
      <c r="B33" s="46" t="s">
        <v>20</v>
      </c>
      <c r="C33" s="46" t="s">
        <v>79</v>
      </c>
      <c r="D33" s="49" t="s">
        <v>18</v>
      </c>
      <c r="E33" s="177">
        <v>60000</v>
      </c>
      <c r="F33" s="16">
        <f t="shared" si="0"/>
        <v>1800</v>
      </c>
      <c r="G33" s="176">
        <f>E33-F33</f>
        <v>58200</v>
      </c>
      <c r="H33" s="65" t="s">
        <v>31</v>
      </c>
      <c r="I33" s="178" t="s">
        <v>31</v>
      </c>
      <c r="K33" s="27"/>
    </row>
    <row r="34" spans="1:17" s="3" customFormat="1" ht="17.25" thickBot="1" x14ac:dyDescent="0.35">
      <c r="A34" s="187"/>
      <c r="B34" s="45" t="s">
        <v>21</v>
      </c>
      <c r="C34" s="45" t="s">
        <v>79</v>
      </c>
      <c r="D34" s="47" t="s">
        <v>51</v>
      </c>
      <c r="E34" s="17">
        <v>40000</v>
      </c>
      <c r="F34" s="16">
        <f t="shared" si="0"/>
        <v>1200</v>
      </c>
      <c r="G34" s="17">
        <v>40000</v>
      </c>
      <c r="H34" s="65" t="s">
        <v>31</v>
      </c>
      <c r="I34" s="49" t="s">
        <v>31</v>
      </c>
    </row>
    <row r="35" spans="1:17" ht="17.25" thickBot="1" x14ac:dyDescent="0.35">
      <c r="A35" s="187">
        <v>24</v>
      </c>
      <c r="B35" s="46" t="s">
        <v>26</v>
      </c>
      <c r="C35" s="46" t="s">
        <v>113</v>
      </c>
      <c r="D35" s="49" t="s">
        <v>18</v>
      </c>
      <c r="E35" s="177">
        <v>25000</v>
      </c>
      <c r="F35" s="16">
        <f t="shared" si="0"/>
        <v>750</v>
      </c>
      <c r="G35" s="176">
        <v>25000</v>
      </c>
      <c r="H35" s="65" t="s">
        <v>31</v>
      </c>
      <c r="I35" s="50" t="s">
        <v>31</v>
      </c>
    </row>
    <row r="36" spans="1:17" ht="16.5" x14ac:dyDescent="0.3">
      <c r="A36" s="186"/>
      <c r="B36" s="283" t="s">
        <v>80</v>
      </c>
      <c r="C36" s="284"/>
      <c r="D36" s="285"/>
      <c r="E36" s="299">
        <f>SUM(E11:E35)</f>
        <v>2855000</v>
      </c>
      <c r="F36" s="299">
        <f>SUM(F11:F35)</f>
        <v>85650</v>
      </c>
      <c r="G36" s="299">
        <f>SUM(G11:G35)</f>
        <v>2773100</v>
      </c>
      <c r="H36" s="3"/>
      <c r="I36" s="3"/>
    </row>
    <row r="37" spans="1:17" ht="17.25" thickBot="1" x14ac:dyDescent="0.35">
      <c r="A37" s="186"/>
      <c r="B37" s="286"/>
      <c r="C37" s="287"/>
      <c r="D37" s="288"/>
      <c r="E37" s="301"/>
      <c r="F37" s="301"/>
      <c r="G37" s="301"/>
      <c r="H37" s="3"/>
      <c r="I37" s="3"/>
    </row>
    <row r="38" spans="1:17" ht="16.5" x14ac:dyDescent="0.3">
      <c r="A38" s="138"/>
      <c r="D38" s="3"/>
      <c r="I38" s="216" t="s">
        <v>130</v>
      </c>
    </row>
    <row r="39" spans="1:17" ht="15" customHeight="1" x14ac:dyDescent="0.25">
      <c r="A39" s="55"/>
      <c r="B39" s="289" t="s">
        <v>81</v>
      </c>
      <c r="C39" s="289"/>
      <c r="D39" s="289"/>
      <c r="E39" s="289"/>
      <c r="F39" s="289"/>
      <c r="G39" s="115">
        <f>G36+S17</f>
        <v>3178463.088</v>
      </c>
    </row>
    <row r="40" spans="1:17" ht="15.75" customHeight="1" thickBot="1" x14ac:dyDescent="0.3">
      <c r="A40" s="55"/>
    </row>
    <row r="41" spans="1:17" x14ac:dyDescent="0.25">
      <c r="A41" s="62"/>
      <c r="D41" s="293" t="s">
        <v>82</v>
      </c>
      <c r="E41" s="294"/>
      <c r="F41" s="294"/>
      <c r="G41" s="295"/>
      <c r="H41" s="299">
        <f>G39+N24</f>
        <v>3441434.9279999998</v>
      </c>
    </row>
    <row r="42" spans="1:17" ht="15.75" thickBot="1" x14ac:dyDescent="0.3">
      <c r="D42" s="296"/>
      <c r="E42" s="297"/>
      <c r="F42" s="297"/>
      <c r="G42" s="298"/>
      <c r="H42" s="300"/>
      <c r="K42" s="126"/>
      <c r="L42" s="126"/>
      <c r="M42" s="212"/>
      <c r="N42" s="126"/>
      <c r="O42" s="126"/>
      <c r="P42" s="126"/>
      <c r="Q42" s="126"/>
    </row>
    <row r="43" spans="1:17" x14ac:dyDescent="0.25">
      <c r="A43" s="3"/>
      <c r="B43" s="3"/>
      <c r="D43" s="304" t="s">
        <v>135</v>
      </c>
      <c r="E43" s="304"/>
      <c r="F43" s="304"/>
      <c r="G43" s="304"/>
      <c r="H43" s="304"/>
      <c r="I43" s="3"/>
      <c r="J43" s="3"/>
      <c r="K43" s="3"/>
      <c r="L43" s="3"/>
      <c r="N43" s="3"/>
      <c r="O43" s="3"/>
      <c r="P43" s="3"/>
    </row>
    <row r="44" spans="1:17" x14ac:dyDescent="0.25">
      <c r="A44" s="3"/>
      <c r="B44" s="3"/>
      <c r="D44" s="3"/>
      <c r="E44" s="3"/>
      <c r="F44" s="3"/>
      <c r="G44" s="3"/>
      <c r="H44" s="3"/>
      <c r="I44" s="3"/>
      <c r="J44" s="3"/>
      <c r="K44" s="3"/>
      <c r="L44" s="3"/>
      <c r="N44" s="3"/>
      <c r="O44" s="3"/>
      <c r="P44" s="3"/>
    </row>
    <row r="45" spans="1:17" x14ac:dyDescent="0.25">
      <c r="A45" s="3"/>
      <c r="B45" s="3"/>
      <c r="D45" s="3"/>
      <c r="E45" s="3"/>
      <c r="F45" s="3"/>
      <c r="G45" s="3"/>
      <c r="H45" s="3"/>
      <c r="I45" s="3"/>
      <c r="J45" s="3"/>
      <c r="K45" s="3"/>
      <c r="L45" s="3"/>
      <c r="N45" s="3"/>
      <c r="O45" s="3"/>
      <c r="P45" s="3"/>
    </row>
    <row r="46" spans="1:17" s="126" customForma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/>
    </row>
    <row r="47" spans="1:17" ht="15" customHeight="1" x14ac:dyDescent="0.55000000000000004">
      <c r="A47" s="220" t="s">
        <v>90</v>
      </c>
      <c r="B47" s="220"/>
      <c r="C47" s="220"/>
      <c r="D47" s="220"/>
      <c r="E47" s="220"/>
      <c r="F47" s="220"/>
      <c r="G47" s="220"/>
      <c r="H47" s="220"/>
      <c r="I47" s="220"/>
      <c r="J47" s="133"/>
    </row>
    <row r="48" spans="1:17" ht="15" customHeight="1" x14ac:dyDescent="0.55000000000000004">
      <c r="A48" s="220"/>
      <c r="B48" s="220"/>
      <c r="C48" s="220"/>
      <c r="D48" s="220"/>
      <c r="E48" s="220"/>
      <c r="F48" s="220"/>
      <c r="G48" s="220"/>
      <c r="H48" s="220"/>
      <c r="I48" s="220"/>
      <c r="J48" s="133"/>
    </row>
    <row r="49" spans="2:7" ht="15.75" thickBot="1" x14ac:dyDescent="0.3"/>
    <row r="50" spans="2:7" ht="17.25" thickBot="1" x14ac:dyDescent="0.35">
      <c r="C50" s="72" t="s">
        <v>102</v>
      </c>
      <c r="D50" s="72" t="s">
        <v>103</v>
      </c>
      <c r="E50" s="72" t="s">
        <v>17</v>
      </c>
      <c r="F50" s="302" t="s">
        <v>83</v>
      </c>
      <c r="G50" s="303"/>
    </row>
    <row r="51" spans="2:7" ht="17.25" thickBot="1" x14ac:dyDescent="0.35">
      <c r="B51" s="151" t="s">
        <v>104</v>
      </c>
      <c r="C51" s="73">
        <v>162400</v>
      </c>
      <c r="D51" s="152">
        <v>45412</v>
      </c>
      <c r="E51" s="159" t="s">
        <v>105</v>
      </c>
      <c r="F51" s="281"/>
      <c r="G51" s="282"/>
    </row>
    <row r="52" spans="2:7" x14ac:dyDescent="0.25">
      <c r="D52" s="158"/>
    </row>
    <row r="62" spans="2:7" x14ac:dyDescent="0.25">
      <c r="B62" s="62"/>
      <c r="D62" s="62"/>
    </row>
  </sheetData>
  <mergeCells count="30">
    <mergeCell ref="S13:S14"/>
    <mergeCell ref="K17:L18"/>
    <mergeCell ref="N17:N18"/>
    <mergeCell ref="O17:O18"/>
    <mergeCell ref="P17:P18"/>
    <mergeCell ref="Q17:Q18"/>
    <mergeCell ref="R17:R18"/>
    <mergeCell ref="S17:S18"/>
    <mergeCell ref="K13:K14"/>
    <mergeCell ref="L13:L14"/>
    <mergeCell ref="N13:N14"/>
    <mergeCell ref="O13:P13"/>
    <mergeCell ref="Q13:R13"/>
    <mergeCell ref="M13:M14"/>
    <mergeCell ref="F51:G51"/>
    <mergeCell ref="A2:L3"/>
    <mergeCell ref="B36:D37"/>
    <mergeCell ref="B39:F39"/>
    <mergeCell ref="K24:L24"/>
    <mergeCell ref="L5:Q6"/>
    <mergeCell ref="D5:I6"/>
    <mergeCell ref="D41:G42"/>
    <mergeCell ref="H41:H42"/>
    <mergeCell ref="E36:E37"/>
    <mergeCell ref="F36:F37"/>
    <mergeCell ref="G36:G37"/>
    <mergeCell ref="L11:Q11"/>
    <mergeCell ref="A47:I48"/>
    <mergeCell ref="F50:G50"/>
    <mergeCell ref="D43:H4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D91D0-E685-4179-8524-3656702D2EB0}">
  <dimension ref="A2:S55"/>
  <sheetViews>
    <sheetView topLeftCell="D7" zoomScale="95" zoomScaleNormal="95" workbookViewId="0">
      <selection activeCell="L9" sqref="L9:L18"/>
    </sheetView>
  </sheetViews>
  <sheetFormatPr baseColWidth="10" defaultRowHeight="15" x14ac:dyDescent="0.25"/>
  <cols>
    <col min="1" max="1" width="3.42578125" customWidth="1"/>
    <col min="2" max="2" width="33.7109375" customWidth="1"/>
    <col min="3" max="3" width="23.28515625" style="3" customWidth="1"/>
    <col min="4" max="4" width="18.5703125" customWidth="1"/>
    <col min="7" max="7" width="17" customWidth="1"/>
    <col min="8" max="8" width="22.140625" customWidth="1"/>
    <col min="10" max="10" width="11.42578125" style="3"/>
    <col min="11" max="11" width="26.28515625" customWidth="1"/>
    <col min="12" max="12" width="20.42578125" customWidth="1"/>
    <col min="13" max="13" width="15.85546875" customWidth="1"/>
    <col min="14" max="14" width="16" customWidth="1"/>
    <col min="15" max="15" width="17.85546875" customWidth="1"/>
    <col min="16" max="16" width="19.85546875" customWidth="1"/>
    <col min="17" max="17" width="17.85546875" customWidth="1"/>
    <col min="18" max="18" width="14.140625" customWidth="1"/>
  </cols>
  <sheetData>
    <row r="2" spans="1:19" x14ac:dyDescent="0.25">
      <c r="A2" s="220" t="s">
        <v>91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</row>
    <row r="3" spans="1:19" x14ac:dyDescent="0.25">
      <c r="A3" s="220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</row>
    <row r="6" spans="1:19" ht="15" customHeight="1" x14ac:dyDescent="0.25">
      <c r="A6" s="3"/>
      <c r="B6" s="325" t="s">
        <v>67</v>
      </c>
      <c r="C6" s="325"/>
      <c r="D6" s="325"/>
      <c r="E6" s="325"/>
      <c r="F6" s="325"/>
      <c r="G6" s="325"/>
      <c r="H6" s="325"/>
      <c r="I6" s="3"/>
      <c r="K6" s="3"/>
      <c r="L6" s="292" t="s">
        <v>72</v>
      </c>
      <c r="M6" s="292"/>
      <c r="N6" s="292"/>
      <c r="O6" s="292"/>
      <c r="P6" s="292"/>
      <c r="Q6" s="3"/>
      <c r="R6" s="3"/>
      <c r="S6" s="3"/>
    </row>
    <row r="7" spans="1:19" ht="15" customHeight="1" x14ac:dyDescent="0.25">
      <c r="A7" s="3"/>
      <c r="B7" s="325"/>
      <c r="C7" s="325"/>
      <c r="D7" s="325"/>
      <c r="E7" s="325"/>
      <c r="F7" s="325"/>
      <c r="G7" s="325"/>
      <c r="H7" s="325"/>
      <c r="I7" s="3"/>
      <c r="K7" s="36"/>
      <c r="L7" s="292"/>
      <c r="M7" s="292"/>
      <c r="N7" s="292"/>
      <c r="O7" s="292"/>
      <c r="P7" s="292"/>
      <c r="Q7" s="36"/>
      <c r="R7" s="36"/>
      <c r="S7" s="36"/>
    </row>
    <row r="8" spans="1:19" ht="15.75" thickBot="1" x14ac:dyDescent="0.3">
      <c r="A8" s="3"/>
      <c r="B8" s="1"/>
      <c r="C8" s="68"/>
      <c r="D8" s="1"/>
      <c r="E8" s="3"/>
      <c r="F8" s="3"/>
      <c r="G8" s="3"/>
      <c r="H8" s="3"/>
      <c r="I8" s="3"/>
      <c r="K8" s="36"/>
      <c r="L8" s="36"/>
      <c r="M8" s="36"/>
      <c r="N8" s="36"/>
      <c r="O8" s="37"/>
      <c r="P8" s="36"/>
      <c r="Q8" s="36"/>
      <c r="R8" s="36"/>
      <c r="S8" s="36"/>
    </row>
    <row r="9" spans="1:19" x14ac:dyDescent="0.25">
      <c r="A9" s="3"/>
      <c r="B9" s="1"/>
      <c r="C9" s="68"/>
      <c r="D9" s="1"/>
      <c r="E9" s="3"/>
      <c r="F9" s="3"/>
      <c r="G9" s="3"/>
      <c r="H9" s="3"/>
      <c r="I9" s="3"/>
      <c r="K9" s="332" t="s">
        <v>34</v>
      </c>
      <c r="L9" s="334" t="s">
        <v>145</v>
      </c>
      <c r="M9" s="336" t="s">
        <v>35</v>
      </c>
      <c r="N9" s="336" t="s">
        <v>36</v>
      </c>
      <c r="O9" s="336"/>
      <c r="P9" s="336" t="s">
        <v>37</v>
      </c>
      <c r="Q9" s="336"/>
      <c r="R9" s="328" t="s">
        <v>38</v>
      </c>
      <c r="S9" s="36"/>
    </row>
    <row r="10" spans="1:19" ht="15.75" thickBot="1" x14ac:dyDescent="0.3">
      <c r="A10" s="3"/>
      <c r="B10" s="1"/>
      <c r="C10" s="68"/>
      <c r="D10" s="1"/>
      <c r="E10" s="3"/>
      <c r="F10" s="3"/>
      <c r="G10" s="3"/>
      <c r="H10" s="3"/>
      <c r="I10" s="3"/>
      <c r="K10" s="333"/>
      <c r="L10" s="335"/>
      <c r="M10" s="337"/>
      <c r="N10" s="113" t="s">
        <v>39</v>
      </c>
      <c r="O10" s="113" t="s">
        <v>40</v>
      </c>
      <c r="P10" s="114" t="s">
        <v>95</v>
      </c>
      <c r="Q10" s="114" t="s">
        <v>94</v>
      </c>
      <c r="R10" s="329"/>
      <c r="S10" s="36"/>
    </row>
    <row r="11" spans="1:19" ht="17.25" thickBot="1" x14ac:dyDescent="0.3">
      <c r="A11" s="3"/>
      <c r="B11" s="9" t="s">
        <v>0</v>
      </c>
      <c r="C11" s="10" t="s">
        <v>87</v>
      </c>
      <c r="D11" s="10" t="s">
        <v>3</v>
      </c>
      <c r="E11" s="9" t="s">
        <v>15</v>
      </c>
      <c r="F11" s="32" t="s">
        <v>16</v>
      </c>
      <c r="G11" s="15" t="s">
        <v>1</v>
      </c>
      <c r="H11" s="9" t="s">
        <v>73</v>
      </c>
      <c r="I11" s="9" t="s">
        <v>17</v>
      </c>
      <c r="J11" s="60"/>
      <c r="K11" s="38" t="s">
        <v>41</v>
      </c>
      <c r="L11" s="340" t="s">
        <v>137</v>
      </c>
      <c r="M11" s="39">
        <v>150000</v>
      </c>
      <c r="N11" s="39">
        <f>M11*3.6%</f>
        <v>5400.0000000000009</v>
      </c>
      <c r="O11" s="39">
        <f>M11*19.4%</f>
        <v>29099.999999999996</v>
      </c>
      <c r="P11" s="39">
        <v>9000</v>
      </c>
      <c r="Q11" s="39">
        <f>M11*4%</f>
        <v>6000</v>
      </c>
      <c r="R11" s="39">
        <f>M11-N11-P11</f>
        <v>135600</v>
      </c>
      <c r="S11" s="36"/>
    </row>
    <row r="12" spans="1:19" ht="16.5" x14ac:dyDescent="0.3">
      <c r="A12" s="11">
        <v>1</v>
      </c>
      <c r="B12" s="31" t="s">
        <v>2</v>
      </c>
      <c r="C12" s="31" t="s">
        <v>88</v>
      </c>
      <c r="D12" s="6" t="s">
        <v>18</v>
      </c>
      <c r="E12" s="7">
        <v>100000</v>
      </c>
      <c r="F12" s="33">
        <f>E12*3%</f>
        <v>3000</v>
      </c>
      <c r="G12" s="16">
        <f>E12-F12</f>
        <v>97000</v>
      </c>
      <c r="H12" s="6" t="s">
        <v>75</v>
      </c>
      <c r="I12" s="6"/>
      <c r="J12" s="61"/>
      <c r="K12" s="40" t="s">
        <v>25</v>
      </c>
      <c r="L12" s="340" t="s">
        <v>138</v>
      </c>
      <c r="M12" s="41">
        <v>175000</v>
      </c>
      <c r="N12" s="39">
        <f t="shared" ref="N12:N18" si="0">M12*3.6%</f>
        <v>6300.0000000000009</v>
      </c>
      <c r="O12" s="39">
        <f t="shared" ref="O12:O18" si="1">M12*19.4%</f>
        <v>33949.999999999993</v>
      </c>
      <c r="P12" s="41">
        <v>12750</v>
      </c>
      <c r="Q12" s="39">
        <f t="shared" ref="Q12:Q18" si="2">M12*4%</f>
        <v>7000</v>
      </c>
      <c r="R12" s="39">
        <f t="shared" ref="R12:R18" si="3">M12-N12-P12</f>
        <v>155950</v>
      </c>
      <c r="S12" s="36"/>
    </row>
    <row r="13" spans="1:19" ht="17.25" thickBot="1" x14ac:dyDescent="0.35">
      <c r="A13" s="12">
        <v>2</v>
      </c>
      <c r="B13" s="18" t="s">
        <v>24</v>
      </c>
      <c r="C13" s="18" t="s">
        <v>88</v>
      </c>
      <c r="D13" s="4" t="s">
        <v>18</v>
      </c>
      <c r="E13" s="5">
        <v>90000</v>
      </c>
      <c r="F13" s="33">
        <f>E13*3%</f>
        <v>2700</v>
      </c>
      <c r="G13" s="17">
        <f>E13-F13</f>
        <v>87300</v>
      </c>
      <c r="H13" s="6" t="s">
        <v>75</v>
      </c>
      <c r="I13" s="6"/>
      <c r="J13" s="63"/>
      <c r="K13" s="40" t="s">
        <v>42</v>
      </c>
      <c r="L13" s="340" t="s">
        <v>139</v>
      </c>
      <c r="M13" s="41">
        <v>357189</v>
      </c>
      <c r="N13" s="39">
        <f t="shared" si="0"/>
        <v>12858.804000000002</v>
      </c>
      <c r="O13" s="39">
        <f t="shared" si="1"/>
        <v>69294.665999999997</v>
      </c>
      <c r="P13" s="41">
        <v>44330</v>
      </c>
      <c r="Q13" s="39">
        <f t="shared" si="2"/>
        <v>14287.56</v>
      </c>
      <c r="R13" s="39">
        <f t="shared" si="3"/>
        <v>300000.196</v>
      </c>
      <c r="S13" s="36"/>
    </row>
    <row r="14" spans="1:19" ht="16.5" x14ac:dyDescent="0.3">
      <c r="A14" s="11">
        <v>3</v>
      </c>
      <c r="B14" s="18" t="s">
        <v>32</v>
      </c>
      <c r="C14" s="18" t="s">
        <v>88</v>
      </c>
      <c r="D14" s="19"/>
      <c r="E14" s="20">
        <v>0</v>
      </c>
      <c r="F14" s="20">
        <v>0</v>
      </c>
      <c r="G14" s="17">
        <f t="shared" ref="G14:G21" si="4">E14-F14</f>
        <v>0</v>
      </c>
      <c r="H14" s="6" t="s">
        <v>75</v>
      </c>
      <c r="I14" s="6"/>
      <c r="J14" s="63"/>
      <c r="K14" s="40" t="s">
        <v>12</v>
      </c>
      <c r="L14" s="340" t="s">
        <v>140</v>
      </c>
      <c r="M14" s="41">
        <v>292510</v>
      </c>
      <c r="N14" s="39">
        <f t="shared" si="0"/>
        <v>10530.36</v>
      </c>
      <c r="O14" s="39">
        <f t="shared" si="1"/>
        <v>56746.939999999995</v>
      </c>
      <c r="P14" s="41">
        <v>31980</v>
      </c>
      <c r="Q14" s="39">
        <f t="shared" si="2"/>
        <v>11700.4</v>
      </c>
      <c r="R14" s="39">
        <f t="shared" si="3"/>
        <v>249999.64</v>
      </c>
      <c r="S14" s="36"/>
    </row>
    <row r="15" spans="1:19" ht="17.25" thickBot="1" x14ac:dyDescent="0.35">
      <c r="A15" s="12">
        <v>4</v>
      </c>
      <c r="B15" s="26" t="s">
        <v>8</v>
      </c>
      <c r="C15" s="26" t="s">
        <v>88</v>
      </c>
      <c r="D15" s="4" t="s">
        <v>18</v>
      </c>
      <c r="E15" s="5">
        <v>100000</v>
      </c>
      <c r="F15" s="20">
        <f>+E15*3%</f>
        <v>3000</v>
      </c>
      <c r="G15" s="17">
        <f t="shared" si="4"/>
        <v>97000</v>
      </c>
      <c r="H15" s="6" t="s">
        <v>75</v>
      </c>
      <c r="I15" s="6"/>
      <c r="J15" s="63"/>
      <c r="K15" s="40" t="s">
        <v>43</v>
      </c>
      <c r="L15" s="340" t="s">
        <v>141</v>
      </c>
      <c r="M15" s="41">
        <v>250000</v>
      </c>
      <c r="N15" s="39">
        <f t="shared" si="0"/>
        <v>9000.0000000000018</v>
      </c>
      <c r="O15" s="39">
        <f t="shared" si="1"/>
        <v>48499.999999999993</v>
      </c>
      <c r="P15" s="41">
        <v>24000</v>
      </c>
      <c r="Q15" s="39">
        <f t="shared" si="2"/>
        <v>10000</v>
      </c>
      <c r="R15" s="39">
        <f t="shared" si="3"/>
        <v>217000</v>
      </c>
      <c r="S15" s="36"/>
    </row>
    <row r="16" spans="1:19" ht="16.5" x14ac:dyDescent="0.3">
      <c r="A16" s="11">
        <v>5</v>
      </c>
      <c r="B16" s="26" t="s">
        <v>9</v>
      </c>
      <c r="C16" s="26" t="s">
        <v>88</v>
      </c>
      <c r="D16" s="4" t="s">
        <v>18</v>
      </c>
      <c r="E16" s="5">
        <v>125000</v>
      </c>
      <c r="F16" s="20">
        <f t="shared" ref="F16:F19" si="5">+E16*3%</f>
        <v>3750</v>
      </c>
      <c r="G16" s="17">
        <f t="shared" si="4"/>
        <v>121250</v>
      </c>
      <c r="H16" s="6" t="s">
        <v>75</v>
      </c>
      <c r="I16" s="6"/>
      <c r="J16" s="63"/>
      <c r="K16" s="164" t="s">
        <v>44</v>
      </c>
      <c r="L16" s="340" t="s">
        <v>142</v>
      </c>
      <c r="M16" s="131">
        <v>150000</v>
      </c>
      <c r="N16" s="39">
        <f t="shared" si="0"/>
        <v>5400.0000000000009</v>
      </c>
      <c r="O16" s="39">
        <f t="shared" si="1"/>
        <v>29099.999999999996</v>
      </c>
      <c r="P16" s="132">
        <v>9000</v>
      </c>
      <c r="Q16" s="39">
        <f t="shared" si="2"/>
        <v>6000</v>
      </c>
      <c r="R16" s="39">
        <f t="shared" si="3"/>
        <v>135600</v>
      </c>
      <c r="S16" s="36"/>
    </row>
    <row r="17" spans="1:19" ht="17.25" thickBot="1" x14ac:dyDescent="0.35">
      <c r="A17" s="12">
        <v>6</v>
      </c>
      <c r="B17" s="26" t="s">
        <v>10</v>
      </c>
      <c r="C17" s="26" t="s">
        <v>88</v>
      </c>
      <c r="D17" s="4" t="s">
        <v>18</v>
      </c>
      <c r="E17" s="5">
        <v>100000</v>
      </c>
      <c r="F17" s="20">
        <f t="shared" si="5"/>
        <v>3000</v>
      </c>
      <c r="G17" s="17">
        <f t="shared" si="4"/>
        <v>97000</v>
      </c>
      <c r="H17" s="6" t="s">
        <v>75</v>
      </c>
      <c r="I17" s="6"/>
      <c r="J17" s="63"/>
      <c r="K17" s="164" t="s">
        <v>21</v>
      </c>
      <c r="L17" s="340" t="s">
        <v>143</v>
      </c>
      <c r="M17" s="131">
        <v>60000</v>
      </c>
      <c r="N17" s="39">
        <f t="shared" si="0"/>
        <v>2160.0000000000005</v>
      </c>
      <c r="O17" s="39">
        <f t="shared" si="1"/>
        <v>11639.999999999998</v>
      </c>
      <c r="P17" s="132"/>
      <c r="Q17" s="39">
        <f t="shared" si="2"/>
        <v>2400</v>
      </c>
      <c r="R17" s="39">
        <f>M17-N17-P17</f>
        <v>57840</v>
      </c>
      <c r="S17" s="36"/>
    </row>
    <row r="18" spans="1:19" ht="17.25" thickBot="1" x14ac:dyDescent="0.35">
      <c r="A18" s="11">
        <v>7</v>
      </c>
      <c r="B18" s="26" t="s">
        <v>29</v>
      </c>
      <c r="C18" s="26" t="s">
        <v>88</v>
      </c>
      <c r="D18" s="4" t="s">
        <v>18</v>
      </c>
      <c r="E18" s="5">
        <v>100000</v>
      </c>
      <c r="F18" s="20">
        <f t="shared" si="5"/>
        <v>3000</v>
      </c>
      <c r="G18" s="17">
        <f t="shared" si="4"/>
        <v>97000</v>
      </c>
      <c r="H18" s="6" t="s">
        <v>75</v>
      </c>
      <c r="I18" s="6"/>
      <c r="J18" s="64"/>
      <c r="K18" s="40" t="s">
        <v>129</v>
      </c>
      <c r="L18" s="340" t="s">
        <v>144</v>
      </c>
      <c r="M18" s="41">
        <v>357189</v>
      </c>
      <c r="N18" s="39">
        <f t="shared" si="0"/>
        <v>12858.804000000002</v>
      </c>
      <c r="O18" s="39">
        <f t="shared" si="1"/>
        <v>69294.665999999997</v>
      </c>
      <c r="P18" s="41">
        <v>44330</v>
      </c>
      <c r="Q18" s="39">
        <f t="shared" si="2"/>
        <v>14287.56</v>
      </c>
      <c r="R18" s="39">
        <f t="shared" si="3"/>
        <v>300000.196</v>
      </c>
      <c r="S18" s="36"/>
    </row>
    <row r="19" spans="1:19" ht="17.25" thickBot="1" x14ac:dyDescent="0.35">
      <c r="A19" s="12">
        <v>8</v>
      </c>
      <c r="B19" s="95" t="s">
        <v>11</v>
      </c>
      <c r="C19" s="95" t="s">
        <v>88</v>
      </c>
      <c r="D19" s="96" t="s">
        <v>18</v>
      </c>
      <c r="E19" s="97">
        <v>0</v>
      </c>
      <c r="F19" s="97">
        <f t="shared" si="5"/>
        <v>0</v>
      </c>
      <c r="G19" s="97">
        <f t="shared" si="4"/>
        <v>0</v>
      </c>
      <c r="H19" s="98" t="s">
        <v>75</v>
      </c>
      <c r="I19" s="98"/>
      <c r="J19" s="58"/>
      <c r="K19" s="330" t="s">
        <v>30</v>
      </c>
      <c r="L19" s="331"/>
      <c r="M19" s="116">
        <f t="shared" ref="M19:R19" si="6">SUM(M11:M18)</f>
        <v>1791888</v>
      </c>
      <c r="N19" s="116">
        <f t="shared" si="6"/>
        <v>64507.968000000008</v>
      </c>
      <c r="O19" s="116">
        <f t="shared" si="6"/>
        <v>347626.272</v>
      </c>
      <c r="P19" s="116">
        <f t="shared" si="6"/>
        <v>175390</v>
      </c>
      <c r="Q19" s="116">
        <f t="shared" si="6"/>
        <v>71675.520000000004</v>
      </c>
      <c r="R19" s="117">
        <f t="shared" si="6"/>
        <v>1551990.0320000001</v>
      </c>
      <c r="S19" s="36"/>
    </row>
    <row r="20" spans="1:19" ht="16.5" x14ac:dyDescent="0.3">
      <c r="A20" s="11">
        <v>9</v>
      </c>
      <c r="B20" s="99" t="s">
        <v>13</v>
      </c>
      <c r="C20" s="99" t="s">
        <v>88</v>
      </c>
      <c r="D20" s="100" t="s">
        <v>18</v>
      </c>
      <c r="E20" s="101">
        <v>250000</v>
      </c>
      <c r="F20" s="101">
        <f>+E20*3%</f>
        <v>7500</v>
      </c>
      <c r="G20" s="101">
        <f t="shared" si="4"/>
        <v>242500</v>
      </c>
      <c r="H20" s="102" t="s">
        <v>75</v>
      </c>
      <c r="I20" s="102"/>
      <c r="J20" s="58"/>
      <c r="K20" s="36"/>
      <c r="L20" s="36"/>
      <c r="M20" s="37"/>
      <c r="N20" s="37"/>
      <c r="O20" s="37"/>
      <c r="P20" s="37"/>
      <c r="Q20" s="37"/>
      <c r="R20" s="37"/>
      <c r="S20" s="36"/>
    </row>
    <row r="21" spans="1:19" ht="17.25" thickBot="1" x14ac:dyDescent="0.35">
      <c r="A21" s="13">
        <v>10</v>
      </c>
      <c r="B21" s="26" t="s">
        <v>22</v>
      </c>
      <c r="C21" s="26" t="s">
        <v>88</v>
      </c>
      <c r="D21" s="4" t="s">
        <v>18</v>
      </c>
      <c r="E21" s="5">
        <v>70000</v>
      </c>
      <c r="F21" s="20">
        <f>+E21*3%</f>
        <v>2100</v>
      </c>
      <c r="G21" s="17">
        <f t="shared" si="4"/>
        <v>67900</v>
      </c>
      <c r="H21" s="6" t="s">
        <v>75</v>
      </c>
      <c r="I21" s="6"/>
      <c r="J21" s="58"/>
      <c r="K21" s="3"/>
      <c r="L21" s="91"/>
      <c r="M21" s="91"/>
      <c r="N21" s="91"/>
      <c r="O21" s="91"/>
      <c r="P21" s="92"/>
      <c r="Q21" s="3"/>
      <c r="R21" s="3"/>
      <c r="S21" s="36"/>
    </row>
    <row r="22" spans="1:19" ht="17.25" thickBot="1" x14ac:dyDescent="0.35">
      <c r="A22" s="135">
        <v>11</v>
      </c>
      <c r="B22" s="124" t="s">
        <v>23</v>
      </c>
      <c r="C22" s="124" t="s">
        <v>89</v>
      </c>
      <c r="D22" s="47" t="s">
        <v>18</v>
      </c>
      <c r="E22" s="17">
        <v>80000</v>
      </c>
      <c r="F22" s="17">
        <f>E22*3%</f>
        <v>2400</v>
      </c>
      <c r="G22" s="17">
        <f>E22-F22</f>
        <v>77600</v>
      </c>
      <c r="H22" s="6" t="s">
        <v>75</v>
      </c>
      <c r="I22" s="6"/>
      <c r="J22" s="58"/>
      <c r="M22" s="159" t="s">
        <v>76</v>
      </c>
      <c r="N22" s="194" t="s">
        <v>84</v>
      </c>
      <c r="O22" s="195" t="s">
        <v>17</v>
      </c>
      <c r="P22" s="194" t="s">
        <v>85</v>
      </c>
      <c r="S22" s="3"/>
    </row>
    <row r="23" spans="1:19" ht="17.25" thickBot="1" x14ac:dyDescent="0.35">
      <c r="A23" s="12">
        <v>12</v>
      </c>
      <c r="B23" s="45" t="s">
        <v>28</v>
      </c>
      <c r="C23" s="45" t="s">
        <v>89</v>
      </c>
      <c r="D23" s="47" t="s">
        <v>18</v>
      </c>
      <c r="E23" s="17">
        <v>50000</v>
      </c>
      <c r="F23" s="17">
        <f>E23*3%</f>
        <v>1500</v>
      </c>
      <c r="G23" s="17">
        <f>E23-F23</f>
        <v>48500</v>
      </c>
      <c r="H23" s="6"/>
      <c r="I23" s="6"/>
      <c r="J23" s="58"/>
      <c r="K23" s="290" t="s">
        <v>54</v>
      </c>
      <c r="L23" s="291"/>
      <c r="M23" s="71">
        <f>P19+Q19</f>
        <v>247065.52000000002</v>
      </c>
      <c r="N23" s="141">
        <v>45453</v>
      </c>
      <c r="O23" s="96" t="s">
        <v>75</v>
      </c>
      <c r="P23" s="143"/>
    </row>
    <row r="24" spans="1:19" ht="17.25" thickBot="1" x14ac:dyDescent="0.35">
      <c r="A24" s="11">
        <v>13</v>
      </c>
      <c r="B24" s="45" t="s">
        <v>20</v>
      </c>
      <c r="C24" s="45" t="s">
        <v>89</v>
      </c>
      <c r="D24" s="47" t="s">
        <v>18</v>
      </c>
      <c r="E24" s="17">
        <v>60000</v>
      </c>
      <c r="F24" s="17">
        <f>+E24*3%</f>
        <v>1800</v>
      </c>
      <c r="G24" s="17">
        <f>E24-F24</f>
        <v>58200</v>
      </c>
      <c r="H24" s="6" t="s">
        <v>75</v>
      </c>
      <c r="I24" s="6"/>
      <c r="J24" s="58"/>
      <c r="K24" s="69" t="s">
        <v>53</v>
      </c>
      <c r="L24" s="70"/>
      <c r="M24" s="71">
        <f>F26</f>
        <v>34500</v>
      </c>
      <c r="N24" s="141">
        <v>45453</v>
      </c>
      <c r="O24" s="96" t="s">
        <v>75</v>
      </c>
      <c r="P24" s="143"/>
    </row>
    <row r="25" spans="1:19" ht="17.25" thickBot="1" x14ac:dyDescent="0.35">
      <c r="A25" s="12">
        <v>14</v>
      </c>
      <c r="B25" s="18" t="s">
        <v>26</v>
      </c>
      <c r="C25" s="18" t="s">
        <v>92</v>
      </c>
      <c r="D25" s="19" t="s">
        <v>18</v>
      </c>
      <c r="E25" s="20">
        <v>25000</v>
      </c>
      <c r="F25" s="20">
        <f>E25*3%</f>
        <v>750</v>
      </c>
      <c r="G25" s="17">
        <v>25000</v>
      </c>
      <c r="H25" s="6" t="s">
        <v>75</v>
      </c>
      <c r="I25" s="6"/>
      <c r="J25" s="58"/>
      <c r="K25" s="69" t="s">
        <v>58</v>
      </c>
      <c r="L25" s="70"/>
      <c r="M25" s="71">
        <f>N19+O19</f>
        <v>412134.24</v>
      </c>
      <c r="N25" s="141">
        <v>45488</v>
      </c>
      <c r="O25" s="96" t="s">
        <v>75</v>
      </c>
      <c r="P25" s="143"/>
    </row>
    <row r="26" spans="1:19" ht="17.25" thickBot="1" x14ac:dyDescent="0.35">
      <c r="A26" s="13"/>
      <c r="B26" s="232" t="s">
        <v>30</v>
      </c>
      <c r="C26" s="323"/>
      <c r="D26" s="233"/>
      <c r="E26" s="228">
        <f>SUM(E12:E25)</f>
        <v>1150000</v>
      </c>
      <c r="F26" s="230">
        <f>SUM(F12:F25)</f>
        <v>34500</v>
      </c>
      <c r="G26" s="228">
        <f>SUM(G12:G25)</f>
        <v>1116250</v>
      </c>
      <c r="H26" s="3"/>
      <c r="I26" s="3"/>
      <c r="J26" s="58"/>
      <c r="K26" s="290" t="s">
        <v>30</v>
      </c>
      <c r="L26" s="291"/>
      <c r="M26" s="73">
        <f>SUM(M23:M25)</f>
        <v>693699.76</v>
      </c>
    </row>
    <row r="27" spans="1:19" ht="17.25" thickBot="1" x14ac:dyDescent="0.35">
      <c r="A27" s="120"/>
      <c r="B27" s="234"/>
      <c r="C27" s="324"/>
      <c r="D27" s="235"/>
      <c r="E27" s="252"/>
      <c r="F27" s="253"/>
      <c r="G27" s="252"/>
      <c r="H27" s="3"/>
      <c r="I27" s="3"/>
      <c r="J27" s="93"/>
      <c r="K27" s="62"/>
    </row>
    <row r="28" spans="1:19" ht="16.5" x14ac:dyDescent="0.3">
      <c r="A28" s="138"/>
      <c r="B28" s="3"/>
      <c r="D28" s="3"/>
      <c r="E28" s="3"/>
      <c r="F28" s="3"/>
      <c r="G28" s="3"/>
      <c r="H28" s="27"/>
      <c r="I28" s="3"/>
      <c r="J28" s="93"/>
      <c r="K28" s="62"/>
    </row>
    <row r="29" spans="1:19" ht="16.5" x14ac:dyDescent="0.3">
      <c r="A29" s="150"/>
      <c r="B29" s="289" t="s">
        <v>81</v>
      </c>
      <c r="C29" s="289"/>
      <c r="D29" s="289"/>
      <c r="E29" s="289"/>
      <c r="F29" s="289"/>
      <c r="G29" s="289"/>
      <c r="H29" s="115">
        <f>G26+R19</f>
        <v>2668240.0320000001</v>
      </c>
      <c r="I29" s="3"/>
      <c r="K29" s="62"/>
    </row>
    <row r="30" spans="1:19" ht="17.25" thickBot="1" x14ac:dyDescent="0.35">
      <c r="A30" s="138"/>
      <c r="B30" s="3"/>
      <c r="D30" s="3"/>
      <c r="E30" s="3"/>
      <c r="F30" s="3"/>
      <c r="G30" s="3"/>
      <c r="H30" s="3"/>
      <c r="I30" s="3"/>
      <c r="K30" s="90"/>
      <c r="L30" s="88"/>
      <c r="M30" s="88"/>
    </row>
    <row r="31" spans="1:19" ht="15.75" customHeight="1" x14ac:dyDescent="0.3">
      <c r="A31" s="138"/>
      <c r="B31" s="3"/>
      <c r="D31" s="3"/>
      <c r="E31" s="293" t="s">
        <v>82</v>
      </c>
      <c r="F31" s="294"/>
      <c r="G31" s="294"/>
      <c r="H31" s="295"/>
      <c r="I31" s="299">
        <f>H29+M26</f>
        <v>3361939.7920000004</v>
      </c>
      <c r="K31" s="90"/>
      <c r="L31" s="88"/>
      <c r="M31" s="88"/>
    </row>
    <row r="32" spans="1:19" ht="15" customHeight="1" thickBot="1" x14ac:dyDescent="0.6">
      <c r="A32" s="160"/>
      <c r="B32" s="3"/>
      <c r="D32" s="3"/>
      <c r="E32" s="296"/>
      <c r="F32" s="297"/>
      <c r="G32" s="297"/>
      <c r="H32" s="298"/>
      <c r="I32" s="300"/>
      <c r="K32" s="133"/>
      <c r="L32" s="133"/>
      <c r="M32" s="88"/>
    </row>
    <row r="33" spans="1:13" ht="15.75" customHeight="1" x14ac:dyDescent="0.55000000000000004">
      <c r="A33" s="134"/>
      <c r="B33" s="90"/>
      <c r="C33" s="88"/>
      <c r="D33" s="88"/>
      <c r="E33" s="88"/>
      <c r="F33" s="88"/>
      <c r="G33" s="88"/>
      <c r="H33" s="88"/>
      <c r="I33" s="88"/>
      <c r="J33" s="88"/>
      <c r="K33" s="133"/>
      <c r="L33" s="133"/>
      <c r="M33" s="133"/>
    </row>
    <row r="34" spans="1:13" ht="15" customHeight="1" x14ac:dyDescent="0.55000000000000004">
      <c r="A34" s="129"/>
      <c r="B34" s="129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</row>
    <row r="35" spans="1:13" ht="15" customHeight="1" x14ac:dyDescent="0.55000000000000004">
      <c r="A35" s="129"/>
      <c r="B35" s="129"/>
      <c r="C35" s="133"/>
      <c r="D35" s="133"/>
      <c r="E35" s="133"/>
      <c r="F35" s="133"/>
      <c r="G35" s="133"/>
      <c r="H35" s="133"/>
      <c r="I35" s="133"/>
      <c r="J35" s="133"/>
      <c r="K35" s="90"/>
      <c r="L35" s="88"/>
      <c r="M35" s="88"/>
    </row>
    <row r="36" spans="1:13" ht="15" customHeight="1" x14ac:dyDescent="0.25">
      <c r="A36" s="90"/>
      <c r="B36" s="220" t="s">
        <v>90</v>
      </c>
      <c r="C36" s="220"/>
      <c r="D36" s="220"/>
      <c r="E36" s="220"/>
      <c r="F36" s="220"/>
      <c r="G36" s="220"/>
      <c r="H36" s="220"/>
      <c r="I36" s="220"/>
      <c r="J36" s="220"/>
      <c r="K36" s="90"/>
      <c r="L36" s="88"/>
      <c r="M36" s="88"/>
    </row>
    <row r="37" spans="1:13" ht="15" customHeight="1" x14ac:dyDescent="0.25">
      <c r="B37" s="220"/>
      <c r="C37" s="220"/>
      <c r="D37" s="220"/>
      <c r="E37" s="220"/>
      <c r="F37" s="220"/>
      <c r="G37" s="220"/>
      <c r="H37" s="220"/>
      <c r="I37" s="220"/>
      <c r="J37" s="220"/>
      <c r="K37" s="88"/>
      <c r="L37" s="88"/>
      <c r="M37" s="88"/>
    </row>
    <row r="38" spans="1:13" ht="15" customHeight="1" x14ac:dyDescent="0.25">
      <c r="B38" s="88"/>
      <c r="C38" s="88"/>
      <c r="D38" s="88"/>
      <c r="E38" s="88"/>
      <c r="F38" s="88"/>
      <c r="G38" s="90"/>
      <c r="H38" s="90"/>
      <c r="I38" s="90"/>
      <c r="J38" s="89"/>
      <c r="K38" s="88"/>
      <c r="L38" s="88"/>
      <c r="M38" s="88"/>
    </row>
    <row r="39" spans="1:13" ht="15.75" thickBot="1" x14ac:dyDescent="0.3">
      <c r="B39" s="88"/>
      <c r="C39" s="88"/>
      <c r="D39" s="88"/>
      <c r="E39" s="88"/>
      <c r="F39" s="88"/>
      <c r="G39" s="90"/>
      <c r="H39" s="90"/>
      <c r="I39" s="90"/>
      <c r="J39" s="90"/>
      <c r="K39" s="88"/>
      <c r="L39" s="88"/>
      <c r="M39" s="88"/>
    </row>
    <row r="40" spans="1:13" ht="15.75" thickBot="1" x14ac:dyDescent="0.3">
      <c r="B40" s="88"/>
      <c r="C40" s="189" t="s">
        <v>99</v>
      </c>
      <c r="D40" s="190" t="s">
        <v>84</v>
      </c>
      <c r="E40" s="190" t="s">
        <v>17</v>
      </c>
      <c r="F40" s="326" t="s">
        <v>83</v>
      </c>
      <c r="G40" s="327"/>
      <c r="H40" s="90"/>
      <c r="I40" s="90"/>
      <c r="J40" s="90"/>
      <c r="K40" s="88" t="s">
        <v>114</v>
      </c>
      <c r="L40" s="88"/>
      <c r="M40" s="88"/>
    </row>
    <row r="41" spans="1:13" ht="17.25" thickBot="1" x14ac:dyDescent="0.35">
      <c r="B41" s="151" t="s">
        <v>106</v>
      </c>
      <c r="C41" s="73">
        <f>150000-'Février-24'!D48</f>
        <v>130000</v>
      </c>
      <c r="D41" s="163">
        <v>45453</v>
      </c>
      <c r="E41" s="151" t="s">
        <v>75</v>
      </c>
      <c r="F41" s="302"/>
      <c r="G41" s="282"/>
      <c r="H41" s="88"/>
      <c r="I41" s="88"/>
      <c r="J41" s="88"/>
    </row>
    <row r="42" spans="1:13" ht="17.25" thickBot="1" x14ac:dyDescent="0.35">
      <c r="B42" s="162" t="s">
        <v>107</v>
      </c>
      <c r="C42" s="73">
        <v>62500</v>
      </c>
      <c r="D42" s="163">
        <v>45453</v>
      </c>
      <c r="E42" s="151" t="s">
        <v>75</v>
      </c>
      <c r="F42" s="302"/>
      <c r="G42" s="282"/>
      <c r="H42" s="88"/>
      <c r="I42" s="88"/>
      <c r="J42" s="88"/>
      <c r="K42" s="206" t="s">
        <v>115</v>
      </c>
      <c r="L42" s="207" t="s">
        <v>99</v>
      </c>
    </row>
    <row r="43" spans="1:13" ht="17.25" thickBot="1" x14ac:dyDescent="0.35">
      <c r="B43" s="159" t="s">
        <v>108</v>
      </c>
      <c r="C43" s="73">
        <f>C41+C42</f>
        <v>192500</v>
      </c>
      <c r="D43" s="161"/>
      <c r="E43" s="161"/>
      <c r="F43" s="161"/>
      <c r="G43" s="88"/>
      <c r="H43" s="88"/>
      <c r="I43" s="88"/>
      <c r="J43" s="88"/>
      <c r="K43" s="204" t="s">
        <v>116</v>
      </c>
      <c r="L43" s="205">
        <v>20000</v>
      </c>
    </row>
    <row r="44" spans="1:13" x14ac:dyDescent="0.25">
      <c r="C44" s="27"/>
      <c r="K44" s="202" t="s">
        <v>117</v>
      </c>
      <c r="L44" s="200">
        <v>30000</v>
      </c>
    </row>
    <row r="45" spans="1:13" x14ac:dyDescent="0.25">
      <c r="K45" s="202" t="s">
        <v>118</v>
      </c>
      <c r="L45" s="200">
        <v>50000</v>
      </c>
    </row>
    <row r="46" spans="1:13" x14ac:dyDescent="0.25">
      <c r="K46" s="202" t="s">
        <v>119</v>
      </c>
      <c r="L46" s="200">
        <v>150000</v>
      </c>
    </row>
    <row r="47" spans="1:13" x14ac:dyDescent="0.25">
      <c r="K47" s="202" t="s">
        <v>120</v>
      </c>
      <c r="L47" s="200">
        <v>250000</v>
      </c>
    </row>
    <row r="48" spans="1:13" x14ac:dyDescent="0.25">
      <c r="K48" s="202" t="s">
        <v>121</v>
      </c>
      <c r="L48" s="200">
        <v>300000</v>
      </c>
    </row>
    <row r="49" spans="11:12" x14ac:dyDescent="0.25">
      <c r="K49" s="202" t="s">
        <v>122</v>
      </c>
      <c r="L49" s="200">
        <v>400000</v>
      </c>
    </row>
    <row r="50" spans="11:12" x14ac:dyDescent="0.25">
      <c r="K50" s="202" t="s">
        <v>124</v>
      </c>
      <c r="L50" s="200">
        <v>500000</v>
      </c>
    </row>
    <row r="51" spans="11:12" x14ac:dyDescent="0.25">
      <c r="K51" s="202" t="s">
        <v>123</v>
      </c>
      <c r="L51" s="200">
        <v>600000</v>
      </c>
    </row>
    <row r="52" spans="11:12" x14ac:dyDescent="0.25">
      <c r="K52" s="202" t="s">
        <v>125</v>
      </c>
      <c r="L52" s="200">
        <v>800000</v>
      </c>
    </row>
    <row r="53" spans="11:12" x14ac:dyDescent="0.25">
      <c r="K53" s="202" t="s">
        <v>126</v>
      </c>
      <c r="L53" s="200">
        <v>1200000</v>
      </c>
    </row>
    <row r="54" spans="11:12" x14ac:dyDescent="0.25">
      <c r="K54" s="202" t="s">
        <v>127</v>
      </c>
      <c r="L54" s="200">
        <v>1600000</v>
      </c>
    </row>
    <row r="55" spans="11:12" ht="15.75" thickBot="1" x14ac:dyDescent="0.3">
      <c r="K55" s="203" t="s">
        <v>128</v>
      </c>
      <c r="L55" s="201">
        <v>2000000</v>
      </c>
    </row>
  </sheetData>
  <mergeCells count="23">
    <mergeCell ref="R9:R10"/>
    <mergeCell ref="K19:L19"/>
    <mergeCell ref="K9:K10"/>
    <mergeCell ref="L9:L10"/>
    <mergeCell ref="M9:M10"/>
    <mergeCell ref="N9:O9"/>
    <mergeCell ref="P9:Q9"/>
    <mergeCell ref="F41:G41"/>
    <mergeCell ref="F42:G42"/>
    <mergeCell ref="A2:L3"/>
    <mergeCell ref="K23:L23"/>
    <mergeCell ref="K26:L26"/>
    <mergeCell ref="B29:G29"/>
    <mergeCell ref="E31:H32"/>
    <mergeCell ref="I31:I32"/>
    <mergeCell ref="B26:D27"/>
    <mergeCell ref="G26:G27"/>
    <mergeCell ref="B6:H7"/>
    <mergeCell ref="L6:P7"/>
    <mergeCell ref="E26:E27"/>
    <mergeCell ref="F26:F27"/>
    <mergeCell ref="B36:J37"/>
    <mergeCell ref="F40:G40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226C0-8E41-43A1-A4A3-ECDA011F3325}">
  <dimension ref="A2:S43"/>
  <sheetViews>
    <sheetView tabSelected="1" topLeftCell="A7" zoomScale="71" zoomScaleNormal="71" workbookViewId="0">
      <selection activeCell="L17" sqref="L17"/>
    </sheetView>
  </sheetViews>
  <sheetFormatPr baseColWidth="10" defaultRowHeight="15" x14ac:dyDescent="0.25"/>
  <cols>
    <col min="1" max="1" width="3.42578125" style="3" customWidth="1"/>
    <col min="2" max="3" width="30.42578125" style="3" customWidth="1"/>
    <col min="4" max="4" width="18.5703125" style="3" customWidth="1"/>
    <col min="5" max="6" width="11.42578125" style="3"/>
    <col min="7" max="7" width="17" style="3" customWidth="1"/>
    <col min="8" max="8" width="22.140625" style="3" customWidth="1"/>
    <col min="9" max="10" width="11.42578125" style="3"/>
    <col min="11" max="11" width="24.5703125" style="3" customWidth="1"/>
    <col min="12" max="12" width="20.42578125" style="3" customWidth="1"/>
    <col min="13" max="13" width="15.85546875" style="3" customWidth="1"/>
    <col min="14" max="14" width="16" style="3" customWidth="1"/>
    <col min="15" max="15" width="17.85546875" style="3" customWidth="1"/>
    <col min="16" max="16" width="17.140625" style="3" customWidth="1"/>
    <col min="17" max="17" width="17.85546875" style="3" customWidth="1"/>
    <col min="18" max="18" width="14.140625" style="3" customWidth="1"/>
    <col min="19" max="16384" width="11.42578125" style="3"/>
  </cols>
  <sheetData>
    <row r="2" spans="1:19" x14ac:dyDescent="0.25">
      <c r="A2" s="220" t="s">
        <v>91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</row>
    <row r="3" spans="1:19" x14ac:dyDescent="0.25">
      <c r="A3" s="220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</row>
    <row r="6" spans="1:19" ht="15" customHeight="1" x14ac:dyDescent="0.25">
      <c r="B6" s="325" t="s">
        <v>67</v>
      </c>
      <c r="C6" s="325"/>
      <c r="D6" s="325"/>
      <c r="E6" s="325"/>
      <c r="F6" s="325"/>
      <c r="G6" s="325"/>
      <c r="H6" s="325"/>
      <c r="L6" s="292" t="s">
        <v>72</v>
      </c>
      <c r="M6" s="292"/>
      <c r="N6" s="292"/>
      <c r="O6" s="292"/>
      <c r="P6" s="292"/>
    </row>
    <row r="7" spans="1:19" ht="15" customHeight="1" x14ac:dyDescent="0.25">
      <c r="B7" s="325"/>
      <c r="C7" s="325"/>
      <c r="D7" s="325"/>
      <c r="E7" s="325"/>
      <c r="F7" s="325"/>
      <c r="G7" s="325"/>
      <c r="H7" s="325"/>
      <c r="K7" s="36"/>
      <c r="L7" s="292"/>
      <c r="M7" s="292"/>
      <c r="N7" s="292"/>
      <c r="O7" s="292"/>
      <c r="P7" s="292"/>
      <c r="Q7" s="36"/>
      <c r="R7" s="36"/>
      <c r="S7" s="36"/>
    </row>
    <row r="8" spans="1:19" ht="15.75" thickBot="1" x14ac:dyDescent="0.3">
      <c r="B8" s="80"/>
      <c r="C8" s="80"/>
      <c r="D8" s="80"/>
      <c r="K8" s="36"/>
      <c r="L8" s="36"/>
      <c r="M8" s="36"/>
      <c r="N8" s="36"/>
      <c r="O8" s="37"/>
      <c r="P8" s="36"/>
      <c r="Q8" s="36"/>
      <c r="R8" s="36"/>
      <c r="S8" s="36"/>
    </row>
    <row r="9" spans="1:19" x14ac:dyDescent="0.25">
      <c r="B9" s="80"/>
      <c r="C9" s="80"/>
      <c r="D9" s="80"/>
      <c r="K9" s="332" t="s">
        <v>34</v>
      </c>
      <c r="L9" s="334" t="s">
        <v>145</v>
      </c>
      <c r="M9" s="336" t="s">
        <v>35</v>
      </c>
      <c r="N9" s="336" t="s">
        <v>36</v>
      </c>
      <c r="O9" s="336"/>
      <c r="P9" s="336" t="s">
        <v>37</v>
      </c>
      <c r="Q9" s="336"/>
      <c r="R9" s="328" t="s">
        <v>38</v>
      </c>
      <c r="S9" s="36"/>
    </row>
    <row r="10" spans="1:19" ht="15.75" thickBot="1" x14ac:dyDescent="0.3">
      <c r="B10" s="80"/>
      <c r="C10" s="80"/>
      <c r="D10" s="80"/>
      <c r="K10" s="333"/>
      <c r="L10" s="335"/>
      <c r="M10" s="337"/>
      <c r="N10" s="113" t="s">
        <v>39</v>
      </c>
      <c r="O10" s="113" t="s">
        <v>40</v>
      </c>
      <c r="P10" s="114" t="s">
        <v>95</v>
      </c>
      <c r="Q10" s="114" t="s">
        <v>94</v>
      </c>
      <c r="R10" s="329"/>
      <c r="S10" s="36"/>
    </row>
    <row r="11" spans="1:19" ht="17.25" thickBot="1" x14ac:dyDescent="0.3">
      <c r="B11" s="9" t="s">
        <v>0</v>
      </c>
      <c r="C11" s="10" t="s">
        <v>87</v>
      </c>
      <c r="D11" s="10" t="s">
        <v>3</v>
      </c>
      <c r="E11" s="9" t="s">
        <v>15</v>
      </c>
      <c r="F11" s="32" t="s">
        <v>16</v>
      </c>
      <c r="G11" s="15" t="s">
        <v>1</v>
      </c>
      <c r="H11" s="9" t="s">
        <v>73</v>
      </c>
      <c r="I11" s="9" t="s">
        <v>17</v>
      </c>
      <c r="J11" s="60"/>
      <c r="K11" s="38" t="s">
        <v>41</v>
      </c>
      <c r="L11" s="340" t="s">
        <v>137</v>
      </c>
      <c r="M11" s="39">
        <v>150000</v>
      </c>
      <c r="N11" s="39">
        <f>M11*3.6%</f>
        <v>5400.0000000000009</v>
      </c>
      <c r="O11" s="39">
        <f>M11*19.4%</f>
        <v>29099.999999999996</v>
      </c>
      <c r="P11" s="39">
        <v>9000</v>
      </c>
      <c r="Q11" s="39">
        <f>M11*4%</f>
        <v>6000</v>
      </c>
      <c r="R11" s="39">
        <f>M11-N11-P11</f>
        <v>135600</v>
      </c>
      <c r="S11" s="36"/>
    </row>
    <row r="12" spans="1:19" ht="16.5" x14ac:dyDescent="0.3">
      <c r="A12" s="11">
        <v>1</v>
      </c>
      <c r="B12" s="31" t="s">
        <v>2</v>
      </c>
      <c r="C12" s="31" t="s">
        <v>88</v>
      </c>
      <c r="D12" s="6" t="s">
        <v>18</v>
      </c>
      <c r="E12" s="7">
        <v>100000</v>
      </c>
      <c r="F12" s="33">
        <f>+E12*3%</f>
        <v>3000</v>
      </c>
      <c r="G12" s="16">
        <f>+E12-F12</f>
        <v>97000</v>
      </c>
      <c r="H12" s="6" t="s">
        <v>75</v>
      </c>
      <c r="I12" s="6"/>
      <c r="J12" s="61"/>
      <c r="K12" s="40" t="s">
        <v>25</v>
      </c>
      <c r="L12" s="340" t="s">
        <v>138</v>
      </c>
      <c r="M12" s="41">
        <v>175000</v>
      </c>
      <c r="N12" s="39">
        <f t="shared" ref="N12:N18" si="0">M12*3.6%</f>
        <v>6300.0000000000009</v>
      </c>
      <c r="O12" s="39">
        <f t="shared" ref="O12:O18" si="1">M12*19.4%</f>
        <v>33949.999999999993</v>
      </c>
      <c r="P12" s="41">
        <v>12750</v>
      </c>
      <c r="Q12" s="39">
        <f t="shared" ref="Q12:Q18" si="2">M12*4%</f>
        <v>7000</v>
      </c>
      <c r="R12" s="39">
        <f t="shared" ref="R12:R18" si="3">M12-N12-P12</f>
        <v>155950</v>
      </c>
      <c r="S12" s="36"/>
    </row>
    <row r="13" spans="1:19" ht="17.25" thickBot="1" x14ac:dyDescent="0.35">
      <c r="A13" s="12">
        <v>2</v>
      </c>
      <c r="B13" s="18" t="s">
        <v>24</v>
      </c>
      <c r="C13" s="18" t="s">
        <v>88</v>
      </c>
      <c r="D13" s="4" t="s">
        <v>18</v>
      </c>
      <c r="E13" s="5">
        <v>90000</v>
      </c>
      <c r="F13" s="33">
        <f t="shared" ref="F13:F18" si="4">+E13*3%</f>
        <v>2700</v>
      </c>
      <c r="G13" s="16">
        <f t="shared" ref="G13:G18" si="5">+E13-F13</f>
        <v>87300</v>
      </c>
      <c r="H13" s="6" t="s">
        <v>75</v>
      </c>
      <c r="I13" s="6"/>
      <c r="J13" s="63"/>
      <c r="K13" s="40" t="s">
        <v>42</v>
      </c>
      <c r="L13" s="340" t="s">
        <v>139</v>
      </c>
      <c r="M13" s="41">
        <v>357189</v>
      </c>
      <c r="N13" s="39">
        <f t="shared" si="0"/>
        <v>12858.804000000002</v>
      </c>
      <c r="O13" s="39">
        <f t="shared" si="1"/>
        <v>69294.665999999997</v>
      </c>
      <c r="P13" s="41">
        <v>44330</v>
      </c>
      <c r="Q13" s="39">
        <f t="shared" si="2"/>
        <v>14287.56</v>
      </c>
      <c r="R13" s="39">
        <f t="shared" si="3"/>
        <v>300000.196</v>
      </c>
      <c r="S13" s="36"/>
    </row>
    <row r="14" spans="1:19" ht="16.5" x14ac:dyDescent="0.3">
      <c r="A14" s="11">
        <v>3</v>
      </c>
      <c r="B14" s="18" t="s">
        <v>32</v>
      </c>
      <c r="C14" s="18" t="s">
        <v>88</v>
      </c>
      <c r="D14" s="19"/>
      <c r="E14" s="20">
        <v>0</v>
      </c>
      <c r="F14" s="33">
        <f t="shared" si="4"/>
        <v>0</v>
      </c>
      <c r="G14" s="16">
        <f t="shared" si="5"/>
        <v>0</v>
      </c>
      <c r="H14" s="6" t="s">
        <v>75</v>
      </c>
      <c r="I14" s="6"/>
      <c r="J14" s="63"/>
      <c r="K14" s="40" t="s">
        <v>12</v>
      </c>
      <c r="L14" s="340" t="s">
        <v>140</v>
      </c>
      <c r="M14" s="41">
        <v>292510</v>
      </c>
      <c r="N14" s="39">
        <f t="shared" si="0"/>
        <v>10530.36</v>
      </c>
      <c r="O14" s="39">
        <f t="shared" si="1"/>
        <v>56746.939999999995</v>
      </c>
      <c r="P14" s="41">
        <v>31980</v>
      </c>
      <c r="Q14" s="39">
        <f t="shared" si="2"/>
        <v>11700.4</v>
      </c>
      <c r="R14" s="39">
        <f t="shared" si="3"/>
        <v>249999.64</v>
      </c>
      <c r="S14" s="36"/>
    </row>
    <row r="15" spans="1:19" ht="17.25" thickBot="1" x14ac:dyDescent="0.35">
      <c r="A15" s="12">
        <v>4</v>
      </c>
      <c r="B15" s="26" t="s">
        <v>8</v>
      </c>
      <c r="C15" s="26" t="s">
        <v>88</v>
      </c>
      <c r="D15" s="4" t="s">
        <v>18</v>
      </c>
      <c r="E15" s="5">
        <v>100000</v>
      </c>
      <c r="F15" s="33">
        <f t="shared" si="4"/>
        <v>3000</v>
      </c>
      <c r="G15" s="16">
        <f t="shared" si="5"/>
        <v>97000</v>
      </c>
      <c r="H15" s="6" t="s">
        <v>75</v>
      </c>
      <c r="I15" s="6"/>
      <c r="J15" s="63"/>
      <c r="K15" s="40" t="s">
        <v>43</v>
      </c>
      <c r="L15" s="340" t="s">
        <v>141</v>
      </c>
      <c r="M15" s="41">
        <v>250000</v>
      </c>
      <c r="N15" s="39">
        <f t="shared" si="0"/>
        <v>9000.0000000000018</v>
      </c>
      <c r="O15" s="39">
        <f t="shared" si="1"/>
        <v>48499.999999999993</v>
      </c>
      <c r="P15" s="41">
        <v>24000</v>
      </c>
      <c r="Q15" s="39">
        <f t="shared" si="2"/>
        <v>10000</v>
      </c>
      <c r="R15" s="39">
        <f t="shared" si="3"/>
        <v>217000</v>
      </c>
      <c r="S15" s="36"/>
    </row>
    <row r="16" spans="1:19" ht="16.5" x14ac:dyDescent="0.3">
      <c r="A16" s="11">
        <v>5</v>
      </c>
      <c r="B16" s="26" t="s">
        <v>9</v>
      </c>
      <c r="C16" s="26" t="s">
        <v>88</v>
      </c>
      <c r="D16" s="4" t="s">
        <v>18</v>
      </c>
      <c r="E16" s="5">
        <v>125000</v>
      </c>
      <c r="F16" s="33">
        <f t="shared" si="4"/>
        <v>3750</v>
      </c>
      <c r="G16" s="16">
        <f t="shared" si="5"/>
        <v>121250</v>
      </c>
      <c r="H16" s="6" t="s">
        <v>75</v>
      </c>
      <c r="I16" s="6"/>
      <c r="J16" s="63"/>
      <c r="K16" s="169" t="s">
        <v>44</v>
      </c>
      <c r="L16" s="340" t="s">
        <v>142</v>
      </c>
      <c r="M16" s="131">
        <v>150000</v>
      </c>
      <c r="N16" s="39">
        <f t="shared" si="0"/>
        <v>5400.0000000000009</v>
      </c>
      <c r="O16" s="39">
        <f t="shared" si="1"/>
        <v>29099.999999999996</v>
      </c>
      <c r="P16" s="132">
        <v>9000</v>
      </c>
      <c r="Q16" s="39">
        <f t="shared" si="2"/>
        <v>6000</v>
      </c>
      <c r="R16" s="39">
        <f t="shared" si="3"/>
        <v>135600</v>
      </c>
      <c r="S16" s="36"/>
    </row>
    <row r="17" spans="1:19" ht="17.25" thickBot="1" x14ac:dyDescent="0.35">
      <c r="A17" s="12">
        <v>6</v>
      </c>
      <c r="B17" s="26" t="s">
        <v>10</v>
      </c>
      <c r="C17" s="26" t="s">
        <v>88</v>
      </c>
      <c r="D17" s="4" t="s">
        <v>18</v>
      </c>
      <c r="E17" s="5">
        <v>100000</v>
      </c>
      <c r="F17" s="33">
        <f t="shared" si="4"/>
        <v>3000</v>
      </c>
      <c r="G17" s="16">
        <f t="shared" si="5"/>
        <v>97000</v>
      </c>
      <c r="H17" s="6" t="s">
        <v>75</v>
      </c>
      <c r="I17" s="6"/>
      <c r="J17" s="63"/>
      <c r="K17" s="169" t="s">
        <v>21</v>
      </c>
      <c r="L17" s="340" t="s">
        <v>143</v>
      </c>
      <c r="M17" s="131">
        <v>60000</v>
      </c>
      <c r="N17" s="39">
        <f t="shared" si="0"/>
        <v>2160.0000000000005</v>
      </c>
      <c r="O17" s="39">
        <f t="shared" si="1"/>
        <v>11639.999999999998</v>
      </c>
      <c r="P17" s="132"/>
      <c r="Q17" s="39">
        <f t="shared" si="2"/>
        <v>2400</v>
      </c>
      <c r="R17" s="39">
        <f>M17-N17-P17</f>
        <v>57840</v>
      </c>
      <c r="S17" s="36"/>
    </row>
    <row r="18" spans="1:19" ht="17.25" thickBot="1" x14ac:dyDescent="0.35">
      <c r="A18" s="11">
        <v>7</v>
      </c>
      <c r="B18" s="26" t="s">
        <v>29</v>
      </c>
      <c r="C18" s="26" t="s">
        <v>88</v>
      </c>
      <c r="D18" s="4" t="s">
        <v>18</v>
      </c>
      <c r="E18" s="5">
        <v>100000</v>
      </c>
      <c r="F18" s="33">
        <f t="shared" si="4"/>
        <v>3000</v>
      </c>
      <c r="G18" s="16">
        <f t="shared" si="5"/>
        <v>97000</v>
      </c>
      <c r="H18" s="6" t="s">
        <v>75</v>
      </c>
      <c r="I18" s="6"/>
      <c r="J18" s="64"/>
      <c r="K18" s="40" t="s">
        <v>33</v>
      </c>
      <c r="L18" s="340" t="s">
        <v>144</v>
      </c>
      <c r="M18" s="41">
        <v>357189</v>
      </c>
      <c r="N18" s="39">
        <f t="shared" si="0"/>
        <v>12858.804000000002</v>
      </c>
      <c r="O18" s="39">
        <f t="shared" si="1"/>
        <v>69294.665999999997</v>
      </c>
      <c r="P18" s="41">
        <v>44330</v>
      </c>
      <c r="Q18" s="39">
        <f t="shared" si="2"/>
        <v>14287.56</v>
      </c>
      <c r="R18" s="39">
        <f t="shared" si="3"/>
        <v>300000.196</v>
      </c>
      <c r="S18" s="36"/>
    </row>
    <row r="19" spans="1:19" ht="17.25" thickBot="1" x14ac:dyDescent="0.35">
      <c r="A19" s="12">
        <v>8</v>
      </c>
      <c r="B19" s="95" t="s">
        <v>11</v>
      </c>
      <c r="C19" s="95" t="s">
        <v>88</v>
      </c>
      <c r="D19" s="112" t="s">
        <v>18</v>
      </c>
      <c r="E19" s="97">
        <v>100000</v>
      </c>
      <c r="F19" s="97">
        <f>+E19*3%</f>
        <v>3000</v>
      </c>
      <c r="G19" s="97">
        <f t="shared" ref="G19:G20" si="6">E19-F19</f>
        <v>97000</v>
      </c>
      <c r="H19" s="98" t="s">
        <v>75</v>
      </c>
      <c r="I19" s="6"/>
      <c r="J19" s="58"/>
      <c r="K19" s="338" t="s">
        <v>30</v>
      </c>
      <c r="L19" s="339"/>
      <c r="M19" s="139">
        <f t="shared" ref="M19:R19" si="7">SUM(M11:M18)</f>
        <v>1791888</v>
      </c>
      <c r="N19" s="139">
        <f t="shared" si="7"/>
        <v>64507.968000000008</v>
      </c>
      <c r="O19" s="139">
        <f t="shared" si="7"/>
        <v>347626.272</v>
      </c>
      <c r="P19" s="139">
        <f t="shared" si="7"/>
        <v>175390</v>
      </c>
      <c r="Q19" s="139">
        <f t="shared" si="7"/>
        <v>71675.520000000004</v>
      </c>
      <c r="R19" s="140">
        <f t="shared" si="7"/>
        <v>1551990.0320000001</v>
      </c>
      <c r="S19" s="36"/>
    </row>
    <row r="20" spans="1:19" ht="16.5" x14ac:dyDescent="0.3">
      <c r="A20" s="136">
        <v>9</v>
      </c>
      <c r="B20" s="26" t="s">
        <v>22</v>
      </c>
      <c r="C20" s="26" t="s">
        <v>88</v>
      </c>
      <c r="D20" s="4" t="s">
        <v>18</v>
      </c>
      <c r="E20" s="5">
        <v>70000</v>
      </c>
      <c r="F20" s="20">
        <f>+E20*3%</f>
        <v>2100</v>
      </c>
      <c r="G20" s="17">
        <f t="shared" si="6"/>
        <v>67900</v>
      </c>
      <c r="H20" s="6" t="s">
        <v>75</v>
      </c>
      <c r="I20" s="98"/>
      <c r="J20" s="58"/>
      <c r="K20" s="36"/>
      <c r="L20" s="36"/>
      <c r="M20" s="37"/>
      <c r="N20" s="37"/>
      <c r="O20" s="37"/>
      <c r="P20" s="37"/>
      <c r="Q20" s="37"/>
      <c r="R20" s="37"/>
      <c r="S20" s="36"/>
    </row>
    <row r="21" spans="1:19" ht="17.25" thickBot="1" x14ac:dyDescent="0.35">
      <c r="A21" s="138">
        <v>10</v>
      </c>
      <c r="B21" s="124" t="s">
        <v>23</v>
      </c>
      <c r="C21" s="124" t="s">
        <v>89</v>
      </c>
      <c r="D21" s="47" t="s">
        <v>18</v>
      </c>
      <c r="E21" s="17">
        <v>80000</v>
      </c>
      <c r="F21" s="17">
        <f>+E21*3%</f>
        <v>2400</v>
      </c>
      <c r="G21" s="17">
        <f>E21-F21</f>
        <v>77600</v>
      </c>
      <c r="H21" s="6" t="s">
        <v>75</v>
      </c>
      <c r="I21" s="6"/>
      <c r="J21" s="58"/>
      <c r="L21" s="91"/>
      <c r="M21" s="91"/>
      <c r="N21" s="91"/>
      <c r="O21" s="91"/>
      <c r="P21" s="92"/>
      <c r="S21" s="36"/>
    </row>
    <row r="22" spans="1:19" ht="17.25" thickBot="1" x14ac:dyDescent="0.35">
      <c r="A22" s="138">
        <v>11</v>
      </c>
      <c r="B22" s="45" t="s">
        <v>28</v>
      </c>
      <c r="C22" s="45" t="s">
        <v>89</v>
      </c>
      <c r="D22" s="47" t="s">
        <v>18</v>
      </c>
      <c r="E22" s="17">
        <v>50000</v>
      </c>
      <c r="F22" s="17">
        <f t="shared" ref="F22:F24" si="8">+E22*3%</f>
        <v>1500</v>
      </c>
      <c r="G22" s="17">
        <f>E22-F22</f>
        <v>48500</v>
      </c>
      <c r="H22" s="6" t="s">
        <v>75</v>
      </c>
      <c r="I22" s="6"/>
      <c r="J22" s="58"/>
      <c r="M22" s="159" t="s">
        <v>76</v>
      </c>
      <c r="N22" s="191" t="s">
        <v>84</v>
      </c>
      <c r="O22" s="192" t="s">
        <v>17</v>
      </c>
      <c r="P22" s="193" t="s">
        <v>85</v>
      </c>
    </row>
    <row r="23" spans="1:19" ht="17.25" thickBot="1" x14ac:dyDescent="0.35">
      <c r="A23" s="137">
        <v>12</v>
      </c>
      <c r="B23" s="45" t="s">
        <v>20</v>
      </c>
      <c r="C23" s="45" t="s">
        <v>89</v>
      </c>
      <c r="D23" s="47" t="s">
        <v>18</v>
      </c>
      <c r="E23" s="17">
        <v>60000</v>
      </c>
      <c r="F23" s="17">
        <f t="shared" si="8"/>
        <v>1800</v>
      </c>
      <c r="G23" s="17">
        <f>E23-F23</f>
        <v>58200</v>
      </c>
      <c r="H23" s="6" t="s">
        <v>75</v>
      </c>
      <c r="I23" s="6"/>
      <c r="J23" s="58"/>
      <c r="K23" s="290" t="s">
        <v>54</v>
      </c>
      <c r="L23" s="291"/>
      <c r="M23" s="73">
        <f>P19+Q19</f>
        <v>247065.52000000002</v>
      </c>
      <c r="N23" s="165">
        <v>45483</v>
      </c>
      <c r="O23" s="112" t="s">
        <v>96</v>
      </c>
      <c r="P23" s="166"/>
    </row>
    <row r="24" spans="1:19" ht="17.25" thickBot="1" x14ac:dyDescent="0.35">
      <c r="A24" s="11">
        <v>13</v>
      </c>
      <c r="B24" s="45" t="s">
        <v>26</v>
      </c>
      <c r="C24" s="45" t="s">
        <v>92</v>
      </c>
      <c r="D24" s="47" t="s">
        <v>18</v>
      </c>
      <c r="E24" s="17">
        <v>25000</v>
      </c>
      <c r="F24" s="17">
        <f t="shared" si="8"/>
        <v>750</v>
      </c>
      <c r="G24" s="17">
        <v>25000</v>
      </c>
      <c r="H24" s="6" t="s">
        <v>75</v>
      </c>
      <c r="I24" s="6"/>
      <c r="J24" s="58"/>
      <c r="K24" s="69" t="s">
        <v>53</v>
      </c>
      <c r="L24" s="70"/>
      <c r="M24" s="73">
        <f>F25</f>
        <v>30000</v>
      </c>
      <c r="N24" s="165">
        <v>45483</v>
      </c>
      <c r="O24" s="112" t="s">
        <v>97</v>
      </c>
      <c r="P24" s="166"/>
    </row>
    <row r="25" spans="1:19" ht="17.25" thickBot="1" x14ac:dyDescent="0.35">
      <c r="A25" s="12">
        <v>14</v>
      </c>
      <c r="B25" s="232" t="s">
        <v>30</v>
      </c>
      <c r="C25" s="323"/>
      <c r="D25" s="233"/>
      <c r="E25" s="228">
        <f>SUM(E12:E24)</f>
        <v>1000000</v>
      </c>
      <c r="F25" s="230">
        <f>SUM(F12:F24)</f>
        <v>30000</v>
      </c>
      <c r="G25" s="228">
        <f>SUM(G12:G24)</f>
        <v>970750</v>
      </c>
      <c r="J25" s="58"/>
      <c r="K25" s="69" t="s">
        <v>58</v>
      </c>
      <c r="L25" s="70"/>
      <c r="M25" s="73">
        <f>N19+O19</f>
        <v>412134.24</v>
      </c>
      <c r="N25" s="167">
        <v>45488</v>
      </c>
      <c r="O25" s="147" t="s">
        <v>98</v>
      </c>
      <c r="P25" s="168"/>
    </row>
    <row r="26" spans="1:19" ht="17.25" thickBot="1" x14ac:dyDescent="0.35">
      <c r="A26" s="13"/>
      <c r="B26" s="234"/>
      <c r="C26" s="324"/>
      <c r="D26" s="235"/>
      <c r="E26" s="252"/>
      <c r="F26" s="253"/>
      <c r="G26" s="252"/>
      <c r="J26" s="58"/>
      <c r="K26" s="290" t="s">
        <v>30</v>
      </c>
      <c r="L26" s="291"/>
      <c r="M26" s="73">
        <f>SUM(M23:M25)</f>
        <v>689199.76</v>
      </c>
    </row>
    <row r="27" spans="1:19" ht="16.5" x14ac:dyDescent="0.3">
      <c r="A27" s="13"/>
      <c r="H27" s="27"/>
      <c r="J27" s="93"/>
      <c r="K27" s="62"/>
    </row>
    <row r="28" spans="1:19" ht="16.5" x14ac:dyDescent="0.3">
      <c r="A28" s="13"/>
      <c r="B28" s="289" t="s">
        <v>81</v>
      </c>
      <c r="C28" s="289"/>
      <c r="D28" s="289"/>
      <c r="E28" s="289"/>
      <c r="F28" s="289"/>
      <c r="G28" s="289"/>
      <c r="H28" s="115">
        <f>G25+R19</f>
        <v>2522740.0320000001</v>
      </c>
      <c r="J28" s="93"/>
      <c r="K28" s="62"/>
    </row>
    <row r="29" spans="1:19" ht="17.25" thickBot="1" x14ac:dyDescent="0.35">
      <c r="A29" s="13"/>
      <c r="K29" s="62"/>
    </row>
    <row r="30" spans="1:19" ht="16.5" x14ac:dyDescent="0.3">
      <c r="A30" s="13"/>
      <c r="E30" s="293" t="s">
        <v>82</v>
      </c>
      <c r="F30" s="294"/>
      <c r="G30" s="294"/>
      <c r="H30" s="295"/>
      <c r="I30" s="299">
        <f>H28+M26</f>
        <v>3211939.7920000004</v>
      </c>
      <c r="K30" s="90"/>
      <c r="L30" s="88"/>
      <c r="M30" s="88"/>
    </row>
    <row r="31" spans="1:19" ht="15.75" customHeight="1" thickBot="1" x14ac:dyDescent="0.35">
      <c r="A31" s="14"/>
      <c r="E31" s="296"/>
      <c r="F31" s="297"/>
      <c r="G31" s="297"/>
      <c r="H31" s="298"/>
      <c r="I31" s="300"/>
      <c r="K31" s="90"/>
      <c r="L31" s="88"/>
      <c r="M31" s="88"/>
    </row>
    <row r="32" spans="1:19" ht="15" customHeight="1" x14ac:dyDescent="0.55000000000000004">
      <c r="A32" s="79"/>
      <c r="B32" s="90"/>
      <c r="C32" s="88"/>
      <c r="D32" s="88"/>
      <c r="E32" s="88"/>
      <c r="F32" s="88"/>
      <c r="G32" s="88"/>
      <c r="H32" s="88"/>
      <c r="I32" s="88"/>
      <c r="K32" s="133"/>
      <c r="L32" s="133"/>
      <c r="M32" s="88"/>
    </row>
    <row r="33" spans="1:13" ht="15.75" customHeight="1" x14ac:dyDescent="0.55000000000000004">
      <c r="A33" s="134"/>
      <c r="B33" s="129"/>
      <c r="C33" s="133"/>
      <c r="D33" s="133"/>
      <c r="E33" s="133"/>
      <c r="F33" s="133"/>
      <c r="G33" s="133"/>
      <c r="H33" s="133"/>
      <c r="I33" s="133"/>
      <c r="J33" s="88"/>
      <c r="K33" s="133"/>
      <c r="L33" s="133"/>
      <c r="M33" s="133"/>
    </row>
    <row r="34" spans="1:13" ht="15" customHeight="1" x14ac:dyDescent="0.55000000000000004">
      <c r="A34" s="134"/>
      <c r="B34" s="129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</row>
    <row r="35" spans="1:13" ht="15" customHeight="1" x14ac:dyDescent="0.55000000000000004">
      <c r="A35" s="129"/>
      <c r="B35" s="129"/>
      <c r="C35" s="133"/>
      <c r="D35" s="133"/>
      <c r="E35" s="133"/>
      <c r="F35" s="133"/>
      <c r="G35" s="133"/>
      <c r="H35" s="133"/>
      <c r="I35" s="133"/>
      <c r="J35" s="133"/>
      <c r="K35" s="90"/>
      <c r="L35" s="88"/>
      <c r="M35" s="88"/>
    </row>
    <row r="36" spans="1:13" ht="15" customHeight="1" x14ac:dyDescent="0.25">
      <c r="A36" s="220" t="s">
        <v>90</v>
      </c>
      <c r="B36" s="220"/>
      <c r="C36" s="220"/>
      <c r="D36" s="220"/>
      <c r="E36" s="220"/>
      <c r="F36" s="220"/>
      <c r="G36" s="220"/>
      <c r="H36" s="220"/>
      <c r="I36" s="220"/>
      <c r="J36" s="220"/>
      <c r="K36" s="90"/>
      <c r="L36" s="88"/>
      <c r="M36" s="88"/>
    </row>
    <row r="37" spans="1:13" ht="15" customHeight="1" x14ac:dyDescent="0.25">
      <c r="A37" s="220"/>
      <c r="B37" s="220"/>
      <c r="C37" s="220"/>
      <c r="D37" s="220"/>
      <c r="E37" s="220"/>
      <c r="F37" s="220"/>
      <c r="G37" s="220"/>
      <c r="H37" s="220"/>
      <c r="I37" s="220"/>
      <c r="J37" s="220"/>
      <c r="K37" s="88"/>
      <c r="L37" s="88"/>
      <c r="M37" s="88"/>
    </row>
    <row r="38" spans="1:13" ht="15" customHeight="1" x14ac:dyDescent="0.25">
      <c r="B38" s="88"/>
      <c r="C38" s="88"/>
      <c r="D38" s="88"/>
      <c r="E38" s="88"/>
      <c r="F38" s="88"/>
      <c r="G38" s="90"/>
      <c r="H38" s="90"/>
      <c r="I38" s="90"/>
      <c r="J38" s="89"/>
      <c r="K38" s="88"/>
      <c r="L38" s="88"/>
      <c r="M38" s="88"/>
    </row>
    <row r="39" spans="1:13" x14ac:dyDescent="0.25">
      <c r="B39" s="88"/>
      <c r="C39" s="88"/>
      <c r="D39" s="88"/>
      <c r="E39" s="88"/>
      <c r="F39" s="88"/>
      <c r="G39" s="90"/>
      <c r="H39" s="90"/>
      <c r="I39" s="90"/>
      <c r="J39" s="90"/>
      <c r="K39" s="88"/>
      <c r="L39" s="88"/>
      <c r="M39" s="88"/>
    </row>
    <row r="40" spans="1:13" x14ac:dyDescent="0.25">
      <c r="B40" s="88"/>
      <c r="C40" s="88"/>
      <c r="D40" s="88"/>
      <c r="E40" s="88"/>
      <c r="F40" s="88"/>
      <c r="G40" s="90"/>
      <c r="H40" s="90"/>
      <c r="I40" s="90"/>
      <c r="J40" s="90"/>
      <c r="K40" s="88"/>
      <c r="L40" s="88"/>
      <c r="M40" s="88"/>
    </row>
    <row r="41" spans="1:13" x14ac:dyDescent="0.25">
      <c r="B41" s="88"/>
      <c r="C41" s="88"/>
      <c r="D41" s="88"/>
      <c r="E41" s="88"/>
      <c r="F41" s="88"/>
      <c r="G41" s="88"/>
      <c r="H41" s="88"/>
      <c r="I41" s="88"/>
      <c r="J41" s="88"/>
    </row>
    <row r="42" spans="1:13" x14ac:dyDescent="0.25">
      <c r="B42" s="88"/>
      <c r="C42" s="88"/>
      <c r="D42" s="88"/>
      <c r="E42" s="88"/>
      <c r="F42" s="88"/>
      <c r="G42" s="88"/>
      <c r="H42" s="88"/>
      <c r="I42" s="88"/>
      <c r="J42" s="88"/>
    </row>
    <row r="43" spans="1:13" x14ac:dyDescent="0.25">
      <c r="B43" s="88"/>
      <c r="C43" s="88"/>
      <c r="D43" s="88"/>
      <c r="E43" s="88"/>
      <c r="F43" s="88"/>
      <c r="G43" s="88"/>
      <c r="H43" s="88"/>
      <c r="I43" s="88"/>
      <c r="J43" s="88"/>
    </row>
  </sheetData>
  <mergeCells count="20">
    <mergeCell ref="R9:R10"/>
    <mergeCell ref="K19:L19"/>
    <mergeCell ref="K23:L23"/>
    <mergeCell ref="B25:D26"/>
    <mergeCell ref="E25:E26"/>
    <mergeCell ref="F25:F26"/>
    <mergeCell ref="G25:G26"/>
    <mergeCell ref="A36:J37"/>
    <mergeCell ref="A2:L3"/>
    <mergeCell ref="B6:H7"/>
    <mergeCell ref="L6:P7"/>
    <mergeCell ref="K9:K10"/>
    <mergeCell ref="L9:L10"/>
    <mergeCell ref="M9:M10"/>
    <mergeCell ref="N9:O9"/>
    <mergeCell ref="P9:Q9"/>
    <mergeCell ref="B28:G28"/>
    <mergeCell ref="K26:L26"/>
    <mergeCell ref="E30:H31"/>
    <mergeCell ref="I30:I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Janvier-24</vt:lpstr>
      <vt:lpstr>Février-24</vt:lpstr>
      <vt:lpstr>Mars 24</vt:lpstr>
      <vt:lpstr>Avril 24</vt:lpstr>
      <vt:lpstr>Mai 2024</vt:lpstr>
      <vt:lpstr>juin 2024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2024-05-13T14:08:24Z</cp:lastPrinted>
  <dcterms:created xsi:type="dcterms:W3CDTF">2024-03-06T11:47:10Z</dcterms:created>
  <dcterms:modified xsi:type="dcterms:W3CDTF">2024-05-31T12:48:32Z</dcterms:modified>
</cp:coreProperties>
</file>